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3950" windowHeight="6855" tabRatio="803" activeTab="2"/>
  </bookViews>
  <sheets>
    <sheet name="Introduction" sheetId="1" r:id="rId1"/>
    <sheet name="Methods&amp;Limits" sheetId="2" r:id="rId2"/>
    <sheet name="Contacts&amp;FQMS" sheetId="3" r:id="rId3"/>
    <sheet name="FQMS" sheetId="4" r:id="rId4"/>
    <sheet name="Sales" sheetId="5" r:id="rId5"/>
    <sheet name="&lt;10ppm S fuel av" sheetId="6" r:id="rId6"/>
    <sheet name="Annex I (Sampling PS)" sheetId="7" r:id="rId7"/>
    <sheet name="Annex I (Sampling PW)" sheetId="8" r:id="rId8"/>
    <sheet name="Annex I (Sampling DS)" sheetId="9" r:id="rId9"/>
    <sheet name="Annex I (Sampling DW)" sheetId="10" r:id="rId10"/>
    <sheet name="Annex II (&lt;10 ppm S fuel)" sheetId="11" r:id="rId11"/>
    <sheet name="Petrol (S)" sheetId="12" r:id="rId12"/>
    <sheet name="Petrol (W)" sheetId="13" r:id="rId13"/>
    <sheet name="Petrol (S+W)" sheetId="14" r:id="rId14"/>
    <sheet name="Diesel (S)" sheetId="15" r:id="rId15"/>
    <sheet name="Diesel (W)" sheetId="16" r:id="rId16"/>
    <sheet name="Diesel (S+W)" sheetId="17" r:id="rId17"/>
  </sheets>
  <externalReferences>
    <externalReference r:id="rId20"/>
  </externalReferences>
  <definedNames>
    <definedName name="_ftn1" localSheetId="5">'&lt;10ppm S fuel av'!$A$23</definedName>
    <definedName name="_ftnref1" localSheetId="5">'&lt;10ppm S fuel av'!$A$21</definedName>
    <definedName name="_xlnm.Print_Area" localSheetId="5">'&lt;10ppm S fuel av'!$A$1:$H$62</definedName>
    <definedName name="_xlnm.Print_Area" localSheetId="8">'Annex I (Sampling DS)'!$A$1:$I$29</definedName>
    <definedName name="_xlnm.Print_Area" localSheetId="9">'Annex I (Sampling DW)'!$A$1:$I$29</definedName>
    <definedName name="_xlnm.Print_Area" localSheetId="6">'Annex I (Sampling PS)'!$A$1:$I$29</definedName>
    <definedName name="_xlnm.Print_Area" localSheetId="7">'Annex I (Sampling PW)'!$A$1:$I$29</definedName>
    <definedName name="_xlnm.Print_Area" localSheetId="10">'Annex II (&lt;10 ppm S fuel)'!$A$1:$H$36</definedName>
    <definedName name="_xlnm.Print_Area" localSheetId="14">'Diesel (S)'!$A$1:$O$49</definedName>
    <definedName name="_xlnm.Print_Area" localSheetId="16">'Diesel (S+W)'!$A$1:$O$49</definedName>
    <definedName name="_xlnm.Print_Area" localSheetId="15">'Diesel (W)'!$A$1:$O$49</definedName>
    <definedName name="_xlnm.Print_Area" localSheetId="3">'FQMS'!$A$1:$G$37</definedName>
    <definedName name="_xlnm.Print_Area" localSheetId="11">'Petrol (S)'!$A$1:$O$104</definedName>
    <definedName name="_xlnm.Print_Area" localSheetId="13">'Petrol (S+W)'!$A$1:$O$104</definedName>
    <definedName name="_xlnm.Print_Area" localSheetId="12">'Petrol (W)'!$A$1:$O$104</definedName>
    <definedName name="_xlnm.Print_Area" localSheetId="4">'Sales'!$A$1:$I$39</definedName>
  </definedNames>
  <calcPr fullCalcOnLoad="1"/>
</workbook>
</file>

<file path=xl/sharedStrings.xml><?xml version="1.0" encoding="utf-8"?>
<sst xmlns="http://schemas.openxmlformats.org/spreadsheetml/2006/main" count="1236" uniqueCount="412">
  <si>
    <t>Winter</t>
  </si>
  <si>
    <t>diesel</t>
  </si>
  <si>
    <t>"0,0"</t>
  </si>
  <si>
    <t>&lt; 0,005</t>
  </si>
  <si>
    <t>Unleaded Petrol (minimum RON = 95 &amp; ≤ 10 ppm sulphur)</t>
  </si>
  <si>
    <t>Unleaded Petrol (≤ 10 ppm sulphur)</t>
  </si>
  <si>
    <t>Full-Year</t>
  </si>
  <si>
    <t>EN ISO 5165</t>
  </si>
  <si>
    <r>
      <t xml:space="preserve">Density at 15 </t>
    </r>
    <r>
      <rPr>
        <vertAlign val="superscript"/>
        <sz val="8"/>
        <rFont val="Arial"/>
        <family val="2"/>
      </rPr>
      <t>o</t>
    </r>
    <r>
      <rPr>
        <sz val="8"/>
        <rFont val="Arial"/>
        <family val="2"/>
      </rPr>
      <t xml:space="preserve">C </t>
    </r>
    <r>
      <rPr>
        <vertAlign val="superscript"/>
        <sz val="8"/>
        <rFont val="Arial"/>
        <family val="2"/>
      </rPr>
      <t>(2)</t>
    </r>
  </si>
  <si>
    <t>EN ISO 3675</t>
  </si>
  <si>
    <r>
      <t xml:space="preserve">Polycyclic aromatic hydrocarbons (PAH) </t>
    </r>
    <r>
      <rPr>
        <vertAlign val="superscript"/>
        <sz val="8"/>
        <rFont val="Arial"/>
        <family val="2"/>
      </rPr>
      <t>(3)</t>
    </r>
  </si>
  <si>
    <t>EN 12916</t>
  </si>
  <si>
    <t>(2) In cases of dispute EN ISO 3675: 1998 shall be used</t>
  </si>
  <si>
    <t>(3) Polycyclic aromatic hydrocarbons are defined as the total aromatic hydrocarbon content less than the mono-aromatic hydrocarbons content, both as determined by IP 391 and by EN 12916</t>
  </si>
  <si>
    <t>(4) In cases of dispute EN ISO 14596: 1998 shall be used</t>
  </si>
  <si>
    <t>--</t>
  </si>
  <si>
    <t>kPa</t>
  </si>
  <si>
    <t>% (v/v)</t>
  </si>
  <si>
    <t>% (m/m)</t>
  </si>
  <si>
    <t>-- Methanol</t>
  </si>
  <si>
    <t>-- Ethanol</t>
  </si>
  <si>
    <t>mg/kg</t>
  </si>
  <si>
    <t>g/l</t>
  </si>
  <si>
    <t>April</t>
  </si>
  <si>
    <t>August</t>
  </si>
  <si>
    <t>September</t>
  </si>
  <si>
    <t>November</t>
  </si>
  <si>
    <r>
      <t>o</t>
    </r>
    <r>
      <rPr>
        <sz val="8"/>
        <rFont val="Arial"/>
        <family val="2"/>
      </rPr>
      <t>C</t>
    </r>
  </si>
  <si>
    <r>
      <t>kg/m</t>
    </r>
    <r>
      <rPr>
        <vertAlign val="superscript"/>
        <sz val="8"/>
        <rFont val="Arial"/>
        <family val="2"/>
      </rPr>
      <t>3</t>
    </r>
  </si>
  <si>
    <t>Cetane number</t>
  </si>
  <si>
    <t>Country</t>
  </si>
  <si>
    <t>Reporting Year</t>
  </si>
  <si>
    <t>Unit</t>
  </si>
  <si>
    <t>Analytical and statistical results</t>
  </si>
  <si>
    <t>Minimum</t>
  </si>
  <si>
    <t>Maximum</t>
  </si>
  <si>
    <t>Mean</t>
  </si>
  <si>
    <t>Standard Deviation</t>
  </si>
  <si>
    <t>National Specification, if any</t>
  </si>
  <si>
    <t>According to 98/70 EC</t>
  </si>
  <si>
    <t>Motor Octane Number</t>
  </si>
  <si>
    <t>Research Octane Number</t>
  </si>
  <si>
    <t>Vapour Pressure, DVPE</t>
  </si>
  <si>
    <t>Distillation</t>
  </si>
  <si>
    <t>Hydrocarbon analysis</t>
  </si>
  <si>
    <t>-- Aromatics</t>
  </si>
  <si>
    <t>-- Benzene</t>
  </si>
  <si>
    <t>Oxygen content</t>
  </si>
  <si>
    <t>Oxygenates</t>
  </si>
  <si>
    <t>-- Iso-propyl alcohol</t>
  </si>
  <si>
    <t>-- Tert-butyl alcohol</t>
  </si>
  <si>
    <t>-- Iso-butyl alcohol</t>
  </si>
  <si>
    <t>-- Ethers with 5 or more carbon atoms per molecule</t>
  </si>
  <si>
    <t>-- other oxygenates</t>
  </si>
  <si>
    <t>Sulphur content</t>
  </si>
  <si>
    <t>Lead content</t>
  </si>
  <si>
    <t>Number of samples in month</t>
  </si>
  <si>
    <t>January</t>
  </si>
  <si>
    <t>February</t>
  </si>
  <si>
    <t>March</t>
  </si>
  <si>
    <t>May</t>
  </si>
  <si>
    <t>June</t>
  </si>
  <si>
    <t>July</t>
  </si>
  <si>
    <t>October</t>
  </si>
  <si>
    <t>December</t>
  </si>
  <si>
    <t>Total</t>
  </si>
  <si>
    <t>Reporting year</t>
  </si>
  <si>
    <t>Parameter</t>
  </si>
  <si>
    <t>National Specifications</t>
  </si>
  <si>
    <t>According to 98/70/EC</t>
  </si>
  <si>
    <t>Standard deviation</t>
  </si>
  <si>
    <r>
      <t xml:space="preserve">Density at 15 </t>
    </r>
    <r>
      <rPr>
        <vertAlign val="superscript"/>
        <sz val="8"/>
        <rFont val="Arial"/>
        <family val="2"/>
      </rPr>
      <t>o</t>
    </r>
    <r>
      <rPr>
        <sz val="8"/>
        <rFont val="Arial"/>
        <family val="2"/>
      </rPr>
      <t>C</t>
    </r>
  </si>
  <si>
    <t>Distillation -- 95-%-Point</t>
  </si>
  <si>
    <t>Parent fuel grade</t>
  </si>
  <si>
    <t>National fuel grade</t>
  </si>
  <si>
    <r>
      <t>N</t>
    </r>
    <r>
      <rPr>
        <b/>
        <vertAlign val="superscript"/>
        <sz val="8"/>
        <rFont val="Arial"/>
        <family val="2"/>
      </rPr>
      <t>o</t>
    </r>
    <r>
      <rPr>
        <b/>
        <sz val="8"/>
        <rFont val="Arial"/>
        <family val="2"/>
      </rPr>
      <t xml:space="preserve"> Samples</t>
    </r>
  </si>
  <si>
    <r>
      <t xml:space="preserve">Limiting value </t>
    </r>
    <r>
      <rPr>
        <b/>
        <vertAlign val="superscript"/>
        <sz val="10"/>
        <rFont val="Arial"/>
        <family val="2"/>
      </rPr>
      <t>(1)</t>
    </r>
  </si>
  <si>
    <t>Method</t>
  </si>
  <si>
    <t>Reproducability, R</t>
  </si>
  <si>
    <t>EN-ISO 5165</t>
  </si>
  <si>
    <t>EN-ISO 3675</t>
  </si>
  <si>
    <t>EN-ISO 3405</t>
  </si>
  <si>
    <t>IP 391</t>
  </si>
  <si>
    <t>Tolerance limits</t>
  </si>
  <si>
    <t>Exceeded?</t>
  </si>
  <si>
    <t>Notes on exceedences</t>
  </si>
  <si>
    <t>No. samples</t>
  </si>
  <si>
    <t>Values</t>
  </si>
  <si>
    <t>Date</t>
  </si>
  <si>
    <t>Test Methods and Analysis</t>
  </si>
  <si>
    <t>Sampling Frequency</t>
  </si>
  <si>
    <t>Reporting Results</t>
  </si>
  <si>
    <t>Details/action taken</t>
  </si>
  <si>
    <r>
      <t xml:space="preserve">Limiting Value </t>
    </r>
    <r>
      <rPr>
        <b/>
        <vertAlign val="superscript"/>
        <sz val="10"/>
        <rFont val="Arial"/>
        <family val="2"/>
      </rPr>
      <t>(1)</t>
    </r>
  </si>
  <si>
    <t>EN 25164</t>
  </si>
  <si>
    <t>EN 25163</t>
  </si>
  <si>
    <t>ASTM D1319</t>
  </si>
  <si>
    <t>EN 1601</t>
  </si>
  <si>
    <t>EN 237</t>
  </si>
  <si>
    <t>Reporting results</t>
  </si>
  <si>
    <t>Sampling frequency</t>
  </si>
  <si>
    <t>Summer Period*</t>
  </si>
  <si>
    <t>* N = 1st May to 30th September (normal) ; A = 1st June to 31st August (arctic).</t>
  </si>
  <si>
    <t>Details of those compiling the Fuel Quality Monitoring Report</t>
  </si>
  <si>
    <t>Fuel Grade</t>
  </si>
  <si>
    <t>Regular unleaded petrol (minimum RON = 91 &amp; &lt; 50 ppm Sulphur)</t>
  </si>
  <si>
    <t>Regular unleaded petrol (minimum RON = 91 &amp; &lt; 10 ppm Sulphur)</t>
  </si>
  <si>
    <t>Unleaded petrol (minimum 95 =&lt; RON &lt; 98)</t>
  </si>
  <si>
    <t>Unleaded petrol (minimum 95 =&lt; RON &lt; 98 &amp; &lt; 50 ppm Sulphur)</t>
  </si>
  <si>
    <t>Unleaded petrol (minimum 95 =&lt; RON &lt; 98 &amp; &lt; 10 ppm Sulphur)</t>
  </si>
  <si>
    <t>Unleaded petrol (minimum RON &gt;= 98)</t>
  </si>
  <si>
    <t>Unleaded petrol (minimum RON &gt;= 98 &amp; &lt; 50 ppm Sulphur)</t>
  </si>
  <si>
    <t>Unleaded petrol (minimum RON &gt;= 98 &amp; &lt; 10 ppm Sulphur)</t>
  </si>
  <si>
    <r>
      <t>Regular unleaded petrol (minimum RON = 91)</t>
    </r>
    <r>
      <rPr>
        <vertAlign val="superscript"/>
        <sz val="10"/>
        <rFont val="Arial"/>
        <family val="2"/>
      </rPr>
      <t>1</t>
    </r>
  </si>
  <si>
    <r>
      <t>Unleaded petrol (minimum RON = 95)</t>
    </r>
    <r>
      <rPr>
        <vertAlign val="superscript"/>
        <sz val="10"/>
        <rFont val="Arial"/>
        <family val="2"/>
      </rPr>
      <t>1</t>
    </r>
  </si>
  <si>
    <r>
      <t>Unleaded petrol (minimum RON = 95 &amp; &lt; 50 ppm Sulphur)</t>
    </r>
    <r>
      <rPr>
        <vertAlign val="superscript"/>
        <sz val="10"/>
        <rFont val="Arial"/>
        <family val="2"/>
      </rPr>
      <t>2</t>
    </r>
  </si>
  <si>
    <r>
      <t>Diesel fuel</t>
    </r>
    <r>
      <rPr>
        <vertAlign val="superscript"/>
        <sz val="10"/>
        <rFont val="Arial"/>
        <family val="2"/>
      </rPr>
      <t>4</t>
    </r>
  </si>
  <si>
    <r>
      <t>Diesel fuel (&lt; 50 ppm sulphur)</t>
    </r>
    <r>
      <rPr>
        <vertAlign val="superscript"/>
        <sz val="10"/>
        <rFont val="Arial"/>
        <family val="2"/>
      </rPr>
      <t>5</t>
    </r>
  </si>
  <si>
    <t>1 as specified in Annex I of Directive 98/70/EC</t>
  </si>
  <si>
    <t>2 as specified in Annex III of Directive 98/70/EC</t>
  </si>
  <si>
    <t>4 as specified in Annex II of Directive 98/70/EC</t>
  </si>
  <si>
    <t>5 as specified in Annex IV of Directive 98/70/EC</t>
  </si>
  <si>
    <t>3 as specified in Annex III of Directive 98/70/EC except the sulphur content which must be less than 10ppm</t>
  </si>
  <si>
    <t>6 as specified in Annex IV of Directive 98/70/EC except the sulphur content which must be less than 10ppm</t>
  </si>
  <si>
    <t>*NB: Please do not report national fuel grade sales under more than one category.</t>
  </si>
  <si>
    <t>Litres</t>
  </si>
  <si>
    <t>Tonnes</t>
  </si>
  <si>
    <t>National sales total</t>
  </si>
  <si>
    <t>Description of Fuel Quality Monitoring System</t>
  </si>
  <si>
    <t>Year:</t>
  </si>
  <si>
    <t>* Normal = 1st May to 30th September; Arctic = 1st June to 31st August</t>
  </si>
  <si>
    <t>--summer period only</t>
  </si>
  <si>
    <r>
      <t xml:space="preserve">--evaporated at 100 </t>
    </r>
    <r>
      <rPr>
        <vertAlign val="superscript"/>
        <sz val="8"/>
        <rFont val="Arial"/>
        <family val="2"/>
      </rPr>
      <t>o</t>
    </r>
    <r>
      <rPr>
        <sz val="8"/>
        <rFont val="Arial"/>
        <family val="2"/>
      </rPr>
      <t>C</t>
    </r>
  </si>
  <si>
    <r>
      <t xml:space="preserve">-- evaporated at 150 </t>
    </r>
    <r>
      <rPr>
        <vertAlign val="superscript"/>
        <sz val="8"/>
        <rFont val="Arial"/>
        <family val="2"/>
      </rPr>
      <t>o</t>
    </r>
    <r>
      <rPr>
        <sz val="8"/>
        <rFont val="Arial"/>
        <family val="2"/>
      </rPr>
      <t xml:space="preserve">C </t>
    </r>
  </si>
  <si>
    <r>
      <t xml:space="preserve">-- evaporated at 100 </t>
    </r>
    <r>
      <rPr>
        <vertAlign val="superscript"/>
        <sz val="8"/>
        <rFont val="Arial"/>
        <family val="2"/>
      </rPr>
      <t>o</t>
    </r>
    <r>
      <rPr>
        <sz val="8"/>
        <rFont val="Arial"/>
        <family val="2"/>
      </rPr>
      <t>C</t>
    </r>
  </si>
  <si>
    <t>-- Olefins</t>
  </si>
  <si>
    <t>Polycyclic aromatic hydrocarbons</t>
  </si>
  <si>
    <t>Comments (completeness of data, particular issues, etc.)</t>
  </si>
  <si>
    <t>Geographical Availability of Sulphur-Free Fuels</t>
  </si>
  <si>
    <t>Other notes (optional):</t>
  </si>
  <si>
    <t>Number</t>
  </si>
  <si>
    <t>Directive 98/70/EC: Test Methods, Limit Values and Tolerance Limits*</t>
  </si>
  <si>
    <t>Petrol</t>
  </si>
  <si>
    <t>98/70/EC</t>
  </si>
  <si>
    <t>Test specified in 98/70/EC or EN 228:1999</t>
  </si>
  <si>
    <t>Limit values</t>
  </si>
  <si>
    <t>Tolerance limits
(95% confidence)</t>
  </si>
  <si>
    <t>Min.</t>
  </si>
  <si>
    <t>Max.</t>
  </si>
  <si>
    <t>Research Octane Number (RON)</t>
  </si>
  <si>
    <t>(RON 91 fuel only)</t>
  </si>
  <si>
    <t>Motor Octane Number (MON)</t>
  </si>
  <si>
    <t>--summer period (normal)</t>
  </si>
  <si>
    <t>EN 13016-1</t>
  </si>
  <si>
    <t>-- Olefins (RON 91 fuel only)</t>
  </si>
  <si>
    <t>EN 12177</t>
  </si>
  <si>
    <t>EN 238</t>
  </si>
  <si>
    <t>EN ISO 14596</t>
  </si>
  <si>
    <t>EN ISO 8754</t>
  </si>
  <si>
    <t>EN 24260</t>
  </si>
  <si>
    <t>Sulphur content (low sulphur, from 2005)</t>
  </si>
  <si>
    <t>Sulphur content (sulphur free, from 2005)</t>
  </si>
  <si>
    <t>Diesel</t>
  </si>
  <si>
    <t>Test specified in 98/70/EC or EN 590:1999</t>
  </si>
  <si>
    <t>EN ISO 12185</t>
  </si>
  <si>
    <t>Distillation -- 95% Point</t>
  </si>
  <si>
    <t>--summer period (arctic or severe weather conditions)</t>
  </si>
  <si>
    <t>Contacts &amp; Summary</t>
  </si>
  <si>
    <t>The authorities responsible for compiling the fuel quality monitoring report are requested to complete the table below.</t>
  </si>
  <si>
    <t>Reporting Year:</t>
  </si>
  <si>
    <t>Country:</t>
  </si>
  <si>
    <t>Date Report Completed:</t>
  </si>
  <si>
    <t>Organisation Responsible for Report</t>
  </si>
  <si>
    <t>Address of Organisation:</t>
  </si>
  <si>
    <t>Person Responsible for Report:</t>
  </si>
  <si>
    <t>Telephone Number:</t>
  </si>
  <si>
    <t>Email:</t>
  </si>
  <si>
    <t>DEFINITIONS AND EXPLANATION</t>
  </si>
  <si>
    <r>
      <t>Parent fuel grade</t>
    </r>
    <r>
      <rPr>
        <sz val="12"/>
        <rFont val="Times New Roman"/>
        <family val="1"/>
      </rPr>
      <t>: Directive 98/70/EC sets the environmental specifications for petrol and diesel fuel marketed in the EU. The specifications in the Directive can be thought of as ‘parent fuel grades’. These include (i) regular unleaded petrol (RON &gt; 91), (ii) unleaded petrol (RON &gt; 95) and (iii) diesel fuel.</t>
    </r>
  </si>
  <si>
    <r>
      <t>National fuel grade</t>
    </r>
    <r>
      <rPr>
        <sz val="12"/>
        <rFont val="Times New Roman"/>
        <family val="1"/>
      </rPr>
      <t>: Member States may, of course, define ‘national’ fuel grades which must still, however, respect the specification of the parent fuel grade. For example, national fuel grades may comprise super unleaded petrol (RON &gt; 98), lead replacement petrol, zero sulphur petrol, &lt;50 ppm sulphur petrol, zero sulphur diesel, &lt;50 ppm sulphur diesel, etc.</t>
    </r>
  </si>
  <si>
    <t xml:space="preserve"> </t>
  </si>
  <si>
    <t>SUMMARY REPORTING FORMAT FOR PETROL &amp; DIESEL</t>
  </si>
  <si>
    <t>Member States are requested to provide a brief general summary of the results of the year's monitoring, including information on any:</t>
  </si>
  <si>
    <t>- other parameters measured;</t>
  </si>
  <si>
    <t>- exclusions;</t>
  </si>
  <si>
    <t>- further details on breaches of parameter tolerance limits (i.e. number of samples, values);</t>
  </si>
  <si>
    <t>- enforcement actions taken as a result of breaches of the limit values/tolerance limits; and</t>
  </si>
  <si>
    <t>- additional information deemed relevant.</t>
  </si>
  <si>
    <t>In particular, Member States should provide additional explanatory information on reasoning for exceptional cases where exclusions are made, such as:</t>
  </si>
  <si>
    <t>- fuel grades marketed in very small quantities;</t>
  </si>
  <si>
    <t>- mandatory fuel parameters that are not measured;</t>
  </si>
  <si>
    <t>- geographical areas that are left outside the monitoring programme;</t>
  </si>
  <si>
    <t>- exceptionally high or low values of analytical results (i.e. outliers).</t>
  </si>
  <si>
    <t>General Summary of Analysis and Additional Information:</t>
  </si>
  <si>
    <t>Total Sales of Petrol and Diesel</t>
  </si>
  <si>
    <t xml:space="preserve">Member states are requested to complete the following table, as applicable detailing the quantities of </t>
  </si>
  <si>
    <t>each type and grade of petrol and diesel fuel marketed in their territory.</t>
  </si>
  <si>
    <t>Name of national</t>
  </si>
  <si>
    <t>No. Samples</t>
  </si>
  <si>
    <t xml:space="preserve"> fuel grade</t>
  </si>
  <si>
    <r>
      <t>Unleaded petrol (minimum RON = 95 &amp; &lt; 10 ppm Sulphur)</t>
    </r>
    <r>
      <rPr>
        <vertAlign val="superscript"/>
        <sz val="10"/>
        <rFont val="Arial"/>
        <family val="2"/>
      </rPr>
      <t>3</t>
    </r>
  </si>
  <si>
    <t>Total unleaded petrol (&lt;150 ppm Sulphur)</t>
  </si>
  <si>
    <t>Total unleaded petrol (&lt;50 ppm Sulphur)</t>
  </si>
  <si>
    <t>Total Petrol</t>
  </si>
  <si>
    <t>Total Diesel</t>
  </si>
  <si>
    <t>Fuel Quality Monitoring System</t>
  </si>
  <si>
    <t>Member States should provide details on the operation of their national fuel quality monitoring systems.</t>
  </si>
  <si>
    <t>Definition of Monitoring System Summer and Winter Periods:</t>
  </si>
  <si>
    <t>Summer Period</t>
  </si>
  <si>
    <t>Start</t>
  </si>
  <si>
    <t>End</t>
  </si>
  <si>
    <t>Winter Period</t>
  </si>
  <si>
    <t>Country Size (L = Large, S = Small)</t>
  </si>
  <si>
    <t>(Petrol, per grade; Diesel)</t>
  </si>
  <si>
    <t>Fuel Quality Monitoring System model used:</t>
  </si>
  <si>
    <t>Yes / No</t>
  </si>
  <si>
    <t>Small Country</t>
  </si>
  <si>
    <t>Large Country</t>
  </si>
  <si>
    <t>EN 14274 Statistical Model A</t>
  </si>
  <si>
    <t>EN 14274 Statistical Model B</t>
  </si>
  <si>
    <t>EN 14274 Statistical Model C</t>
  </si>
  <si>
    <t>National System</t>
  </si>
  <si>
    <t>Description of National Fuel Quality Monitoring System (give once and up-date if necessary):</t>
  </si>
  <si>
    <r>
      <t xml:space="preserve">If Member States </t>
    </r>
    <r>
      <rPr>
        <b/>
        <sz val="10"/>
        <color indexed="10"/>
        <rFont val="Arial"/>
        <family val="2"/>
      </rPr>
      <t>are not</t>
    </r>
    <r>
      <rPr>
        <sz val="10"/>
        <color indexed="10"/>
        <rFont val="Arial"/>
        <family val="2"/>
      </rPr>
      <t xml:space="preserve"> using the European Standard EN 14274:2003 and are using their own national system, they should provide a description of the operation of their national fuel quality monitoring systems.  This should preferably include the following information, in addition to any additional information that the Member State thinks is relevant (e.g. number of national refineries &amp; distribution terminals):
· Organisations responsible for sampling, analysis and reporting;
· Types of locations at which sampling is carried out (e.g. refineries, terminals/depots, or from refuelling stations);
· Frequency of sampling and selection of sampling points;
· Assessment that shows the monitoring system’s equivalency to the CEN system.</t>
    </r>
  </si>
  <si>
    <t>Directive 98/70/EC requires the vapour pressure of petrol to be less than 60.0 kPa during the summer period, which spans 1 May until 30 September. However, for those Member States that experience ‘arctic or severe weather conditions’ the summer period covers the period 1 June to 31 August and the vapour pressure must not exceed 70 kPa.  Member States are requested to define the Summer/Winter periods implemented in their territories and also applying to their fuel quality monitoring system reporting.</t>
  </si>
  <si>
    <t>Member States should indicate whether their monitoring system is set up using the European Standard EN 14274:2003 statistical model A, B or C and whether it is based on the large or small country framework.  Alternatively, the Member State should indicate if they are using their own nationally defined system.</t>
  </si>
  <si>
    <r>
      <t xml:space="preserve">If Member States </t>
    </r>
    <r>
      <rPr>
        <b/>
        <sz val="10"/>
        <rFont val="Arial"/>
        <family val="2"/>
      </rPr>
      <t>are</t>
    </r>
    <r>
      <rPr>
        <sz val="10"/>
        <rFont val="Arial"/>
        <family val="2"/>
      </rPr>
      <t xml:space="preserve"> using the European Standard EN 14274:2003, they should also provide details on the sampling programme by completing the relevant sections of the table in </t>
    </r>
    <r>
      <rPr>
        <b/>
        <sz val="10"/>
        <rFont val="Arial"/>
        <family val="2"/>
      </rPr>
      <t>Annex I</t>
    </r>
    <r>
      <rPr>
        <sz val="10"/>
        <rFont val="Arial"/>
        <family val="2"/>
      </rPr>
      <t xml:space="preserve"> (as defined in Annexes B and C of EN 14274:2003), plus details of any additional provisions made in the table below.</t>
    </r>
  </si>
  <si>
    <t>Member States are requested to complete the following tables with basic information on the geographical availability of sulphur free petrol and diesel sold in their territories.</t>
  </si>
  <si>
    <t>% Total Petrol/Diesel Sales</t>
  </si>
  <si>
    <t>Total National sales &lt;10 ppm sulphur petrol</t>
  </si>
  <si>
    <t>Total National sales &lt;10 ppm sulphur diesel</t>
  </si>
  <si>
    <t>Details of petrol RON grades available with &lt;10 ppm sulphur:</t>
  </si>
  <si>
    <t>[1] The more detailed reporting on geographical availability is not needed until the 2005 monitoring reports, but would be useful if Member States were also able to provide it from 2004.</t>
  </si>
  <si>
    <t>Description of the geographical availability of sulphur free fuels or additional notes:</t>
  </si>
  <si>
    <t>Option (A): Proportion of refuelling stations with sulphur free grades available by region</t>
  </si>
  <si>
    <t>See Annex II for reporting table format.</t>
  </si>
  <si>
    <t>Option (B): Average distance between refuelling stations with sulphur free grades available</t>
  </si>
  <si>
    <t>No. Refuelling Stations</t>
  </si>
  <si>
    <t>Distance between refuelling stations (km)</t>
  </si>
  <si>
    <t>&lt;10 ppm</t>
  </si>
  <si>
    <t>All</t>
  </si>
  <si>
    <t>With &lt;10 ppm grades available</t>
  </si>
  <si>
    <t>Option (C): Availability of sulphur free fuels at large refuelling stations</t>
  </si>
  <si>
    <t>Total number of large refuelling stations nationally</t>
  </si>
  <si>
    <t>Number of large refuelling stations with &lt;10 ppm fuel available</t>
  </si>
  <si>
    <t>% Total large refuelling stations with &lt;10 ppm fuel available</t>
  </si>
  <si>
    <t>Option (D): Availability of sulphur free fuels at highway/motorway refuelling stations</t>
  </si>
  <si>
    <t>Total number of highway/motorway refuelling stations nationally</t>
  </si>
  <si>
    <t>Number of highway/motorway refuelling stations with &lt;10 ppm fuel available</t>
  </si>
  <si>
    <t>% Total highway/motorway refuelling stations with &lt;10 ppm fuel available</t>
  </si>
  <si>
    <t>Fuel type (petrol or diesel):</t>
  </si>
  <si>
    <t>Period (Summer or Winter):</t>
  </si>
  <si>
    <t>Min. number of samples per grade:</t>
  </si>
  <si>
    <t>Macro / Non-Macro Regions (add extra rows as needed)</t>
  </si>
  <si>
    <t>Fuel Consumption (million tonnes)</t>
  </si>
  <si>
    <t>Proportion of total samples</t>
  </si>
  <si>
    <t>Actual number of samples taken</t>
  </si>
  <si>
    <t>Grade:</t>
  </si>
  <si>
    <t>Grade 1</t>
  </si>
  <si>
    <t>Name/ID:</t>
  </si>
  <si>
    <t>Remainder</t>
  </si>
  <si>
    <t>(1)         As defined in Annexes B and C of EN 14274:2003</t>
  </si>
  <si>
    <t>(2)         Definitions according to those provided in EN 14274:2003.</t>
  </si>
  <si>
    <t>(3)         Only for statistical Model A</t>
  </si>
  <si>
    <t>(4)         For grades comprising &lt;10% total sales, the minimum is calculated as: %sales x min. for parent grade (at least 1 sample)</t>
  </si>
  <si>
    <t>Additional Notes (e.g. identification of grades comprising &lt;10% total sales)</t>
  </si>
  <si>
    <r>
      <t xml:space="preserve">National criteria for definition of </t>
    </r>
    <r>
      <rPr>
        <i/>
        <sz val="12"/>
        <color indexed="10"/>
        <rFont val="Times New Roman"/>
        <family val="1"/>
      </rPr>
      <t>“large refuelling stations”</t>
    </r>
    <r>
      <rPr>
        <sz val="12"/>
        <color indexed="10"/>
        <rFont val="Times New Roman"/>
        <family val="1"/>
      </rPr>
      <t xml:space="preserve"> in terms of a minimum volume throughput (in million litres / annum)</t>
    </r>
  </si>
  <si>
    <r>
      <t xml:space="preserve">ANNEX I:  Fuel Quality Monitoring System Regional Sampling of Petrol and Diesel </t>
    </r>
    <r>
      <rPr>
        <b/>
        <vertAlign val="superscript"/>
        <sz val="16"/>
        <rFont val="Arial"/>
        <family val="2"/>
      </rPr>
      <t>(1)</t>
    </r>
  </si>
  <si>
    <r>
      <t xml:space="preserve">Statistical Model (A, B or C) </t>
    </r>
    <r>
      <rPr>
        <b/>
        <vertAlign val="superscript"/>
        <sz val="10"/>
        <rFont val="Times New Roman"/>
        <family val="1"/>
      </rPr>
      <t>(2)</t>
    </r>
  </si>
  <si>
    <r>
      <t xml:space="preserve">Variability factor </t>
    </r>
    <r>
      <rPr>
        <b/>
        <vertAlign val="superscript"/>
        <sz val="10"/>
        <color indexed="8"/>
        <rFont val="Arial"/>
        <family val="2"/>
      </rPr>
      <t>(3)</t>
    </r>
  </si>
  <si>
    <r>
      <t>Min. number of Samples per grade</t>
    </r>
    <r>
      <rPr>
        <b/>
        <vertAlign val="superscript"/>
        <sz val="10"/>
        <color indexed="8"/>
        <rFont val="Arial"/>
        <family val="2"/>
      </rPr>
      <t xml:space="preserve"> (4)</t>
    </r>
  </si>
  <si>
    <t>Where Member States choose to apply the measures in their national territories, they are also requested to complete, as far as possible, the following tables with detailed information (Options A to D) on the geographical availability of sulphur free petrol and diesel in their territories, as outlined in the Commission Guidance note[1].  Member States should also take into account any specific provisions made for special cases in the Commission Guidance.</t>
  </si>
  <si>
    <t>Where the more detailed information is not available, or additional notes/clarifications are needed or other guidance than that given by the Commission is used, the Member States are requested to provide a description on the extent to which sulphur free fuels are marketed in their territory (i.e. geographical availability).  This free form text box should also be used to provide any additional information such as the special cases outlined in the Commission Guidance note.</t>
  </si>
  <si>
    <t>Test method</t>
  </si>
  <si>
    <t>(more recent versions may also be used)</t>
  </si>
  <si>
    <r>
      <t xml:space="preserve">95 </t>
    </r>
    <r>
      <rPr>
        <vertAlign val="superscript"/>
        <sz val="8"/>
        <rFont val="Arial"/>
        <family val="2"/>
      </rPr>
      <t>(2)</t>
    </r>
  </si>
  <si>
    <r>
      <t xml:space="preserve">85 </t>
    </r>
    <r>
      <rPr>
        <vertAlign val="superscript"/>
        <sz val="8"/>
        <rFont val="Arial"/>
        <family val="2"/>
      </rPr>
      <t>(3)</t>
    </r>
  </si>
  <si>
    <t>(4)</t>
  </si>
  <si>
    <t>EN ISO 3405</t>
  </si>
  <si>
    <r>
      <t xml:space="preserve">18.0 </t>
    </r>
    <r>
      <rPr>
        <vertAlign val="superscript"/>
        <sz val="8"/>
        <rFont val="Arial"/>
        <family val="2"/>
      </rPr>
      <t>(5)</t>
    </r>
  </si>
  <si>
    <t>ASTM D 1319</t>
  </si>
  <si>
    <t>-- Ethers with ≥5 carbon atoms / molecule</t>
  </si>
  <si>
    <t>EN ISO 20884</t>
  </si>
  <si>
    <t>(1) The limiting values are "true values" and were established according to the procedures for limit setting in EN ISO 4259:1995.  The results of individual measurements shall be interpreted following the criteria described in EN ISO 4259:1995.</t>
  </si>
  <si>
    <t>(2) 91 for unleaded regular grade petrol: See 98/70/EC, Annex I, Footnote 3.</t>
  </si>
  <si>
    <t>(3) 81 for unleaded regular grade petrol: See 98/70/EC, Annex I, Footnote 3.</t>
  </si>
  <si>
    <t>(4) 70 kPa for Member States with arctic or severe weather conditions: See 98/70/EC, Annex I, Footnotes 4 &amp; 5.</t>
  </si>
  <si>
    <t>(5) 21 for unleaded regular grade petrol: See 98/70/EC, Annex I, Footnote 6.</t>
  </si>
  <si>
    <t>PrEN 13016-1</t>
  </si>
  <si>
    <t>PrEN ISO 3405</t>
  </si>
  <si>
    <t>EN 1601
PrEN 13132</t>
  </si>
  <si>
    <t>1997
1998</t>
  </si>
  <si>
    <t>Or</t>
  </si>
  <si>
    <t>prEN 13132</t>
  </si>
  <si>
    <t>Test specified in 98/70/EC or EN228 (more recent versions may also be used)</t>
  </si>
  <si>
    <t>EN-ISO 5164</t>
  </si>
  <si>
    <t>EN-ISO 5163</t>
  </si>
  <si>
    <t>Distillation *</t>
  </si>
  <si>
    <t>95a</t>
  </si>
  <si>
    <t>EN 14517</t>
  </si>
  <si>
    <t>EN ISO 20847</t>
  </si>
  <si>
    <t>* R values and limits are fixed precision statements provided by CEN, to be used in the absence of specific values from Member States.  Member States may use and report their own defined R depending on their testing conditions.</t>
  </si>
  <si>
    <t>Note:</t>
  </si>
  <si>
    <t>Please fill out the orange sections with the relevant information as far as possible, inserting extra rows for additional regions as needed and with additional comments as necessary for explanation in the relevant section.</t>
  </si>
  <si>
    <t>Regional Parameters</t>
  </si>
  <si>
    <t>No. of refuelling stations</t>
  </si>
  <si>
    <t>Minimum %</t>
  </si>
  <si>
    <t>Maximum %</t>
  </si>
  <si>
    <t>Mean %</t>
  </si>
  <si>
    <t>LEVEL 2 Regions</t>
  </si>
  <si>
    <t>Region Names</t>
  </si>
  <si>
    <t xml:space="preserve"> By (NUTS) level 3 region:  </t>
  </si>
  <si>
    <t>Region 1</t>
  </si>
  <si>
    <t>E.g. XX11</t>
  </si>
  <si>
    <t>Region 2</t>
  </si>
  <si>
    <t>E.g. XX12</t>
  </si>
  <si>
    <t>Region 3</t>
  </si>
  <si>
    <t>E.g. XX13</t>
  </si>
  <si>
    <t>Region 4</t>
  </si>
  <si>
    <t>E.g. XX21</t>
  </si>
  <si>
    <t>Region 5</t>
  </si>
  <si>
    <t>E.g. XX22</t>
  </si>
  <si>
    <t>Region 6</t>
  </si>
  <si>
    <t>E.g. XX31</t>
  </si>
  <si>
    <t>&lt;insert extra rows as needed&gt;</t>
  </si>
  <si>
    <t>LEVEL 1 Regions</t>
  </si>
  <si>
    <t xml:space="preserve"> By (NUTS) level 2 region:  </t>
  </si>
  <si>
    <t>E.g. XX1</t>
  </si>
  <si>
    <t>E.g. XX2</t>
  </si>
  <si>
    <t>E.g. XX3</t>
  </si>
  <si>
    <t>National Total</t>
  </si>
  <si>
    <t>E.g. XX</t>
  </si>
  <si>
    <t xml:space="preserve">(1)   According to the Eurostat Nomenclature of territorial units for statistics – NUTS Statistical Regions of Europe (see: </t>
  </si>
  <si>
    <t>http://europa.eu.int/comm/eurostat/ramon/nuts/home_regions_en.html</t>
  </si>
  <si>
    <t>)</t>
  </si>
  <si>
    <t>Additional Comments:</t>
  </si>
  <si>
    <r>
      <t xml:space="preserve">ANNEX II:  Options (A) - Proportion of Refuelling Stations with Sulphur Free Grade Available by Region </t>
    </r>
    <r>
      <rPr>
        <b/>
        <vertAlign val="superscript"/>
        <sz val="13.5"/>
        <rFont val="Arial"/>
        <family val="2"/>
      </rPr>
      <t>(1)</t>
    </r>
  </si>
  <si>
    <r>
      <t xml:space="preserve">% of refuelling stations with sulphur free fuel available </t>
    </r>
    <r>
      <rPr>
        <b/>
        <vertAlign val="superscript"/>
        <sz val="11"/>
        <color indexed="10"/>
        <rFont val="Times New Roman"/>
        <family val="1"/>
      </rPr>
      <t>(2)</t>
    </r>
  </si>
  <si>
    <r>
      <t xml:space="preserve">NUTS Region Description </t>
    </r>
    <r>
      <rPr>
        <b/>
        <vertAlign val="superscript"/>
        <sz val="12"/>
        <color indexed="10"/>
        <rFont val="Times New Roman"/>
        <family val="1"/>
      </rPr>
      <t>(2)</t>
    </r>
  </si>
  <si>
    <r>
      <t xml:space="preserve">NUTS Code </t>
    </r>
    <r>
      <rPr>
        <b/>
        <vertAlign val="superscript"/>
        <sz val="12"/>
        <color indexed="10"/>
        <rFont val="Times New Roman"/>
        <family val="1"/>
      </rPr>
      <t>(2)</t>
    </r>
  </si>
  <si>
    <r>
      <t>(2)</t>
    </r>
    <r>
      <rPr>
        <sz val="7"/>
        <color indexed="10"/>
        <rFont val="Times New Roman"/>
        <family val="1"/>
      </rPr>
      <t xml:space="preserve">   </t>
    </r>
    <r>
      <rPr>
        <sz val="12"/>
        <color indexed="10"/>
        <rFont val="Times New Roman"/>
        <family val="1"/>
      </rPr>
      <t>Additional information on NUTS, including full country code listings, may be found on the Eurostat web site at:</t>
    </r>
  </si>
  <si>
    <t>EN 13132</t>
  </si>
  <si>
    <t>EN ISO 20846</t>
  </si>
  <si>
    <t>n</t>
  </si>
  <si>
    <t>EN ISO 14596, EN ISO 8754
EN 24260, EN ISO 20846
EN ISO 20884</t>
  </si>
  <si>
    <t>1998, 1995
1994, 2004
2004</t>
  </si>
  <si>
    <t>*without oxygenates</t>
  </si>
  <si>
    <t>ASTM D1319*</t>
  </si>
  <si>
    <t>-- Aromatics (up to 2004)</t>
  </si>
  <si>
    <t>-- Aromatics (from 2005)</t>
  </si>
  <si>
    <t>Test specified in 98/70/EC or EN590 (more recent versions may also be used)</t>
  </si>
  <si>
    <t>Period (Summer or Winter)</t>
  </si>
  <si>
    <t>Reproducibility, R*</t>
  </si>
  <si>
    <r>
      <t xml:space="preserve">CEN: </t>
    </r>
    <r>
      <rPr>
        <sz val="10"/>
        <color indexed="9"/>
        <rFont val="Arial"/>
        <family val="2"/>
      </rPr>
      <t>Not suitable for fuels 150ppm and below***</t>
    </r>
  </si>
  <si>
    <t>Reproducability, R*</t>
  </si>
  <si>
    <t>*Based on information provided by the Belgium, the German Environmental Protection Agency, Italy, Irish EPA, UK DTI and CEN TC19</t>
  </si>
  <si>
    <t>***According to CEN/TR 15139: August 2005 - "Petroleum products and other liquids - Applicability of test methods on sulphur determination in petrol and diesel fuel", the test method EN ISO 8754 is not suitable for determining the sulphur content of petrol or diesel fuels at or below 150ppm and 350ppm, respectively.  This is because the method does not comply with the tolerance limit guidance according to EN ISO 4259.</t>
  </si>
  <si>
    <t>Service Stations</t>
  </si>
  <si>
    <t>Terminals</t>
  </si>
  <si>
    <t>Refinery</t>
  </si>
  <si>
    <t>Sample location (S,T or R)</t>
  </si>
  <si>
    <t>Median</t>
  </si>
  <si>
    <t>Sulphur content (low sulphur, from 2005) ****</t>
  </si>
  <si>
    <t>****According to Directive amendment 2003/17/EC "By no later than 1 January 2009, Member States shall ensure that unleaded petrol may be marketed in their territory only if it complies with the environmental specification set out in Annex III except for the sulphur content which shall be a maximum of 10 mg/kg."</t>
  </si>
  <si>
    <r>
      <t xml:space="preserve">Zero sulphur or sulphur-free fuels </t>
    </r>
    <r>
      <rPr>
        <sz val="12"/>
        <rFont val="Times New Roman"/>
        <family val="1"/>
      </rPr>
      <t>are petrol and diesel fuels that contain less than 10 mg/kg (ppm) of sulphur.  As of 1st January 2009 sulphur content of all fuels marketed within a member state territory must not exceed a maximum of 10 mg/kg.</t>
    </r>
  </si>
  <si>
    <t>Minimum number of samples each period*</t>
  </si>
  <si>
    <t>* The minimum number of samples as specified in European Standard EN 14274 refers to a minimum number of samples taken from Fuel Dispensing sites in order to determine fuel quality at the point of use.  If sampling has taken place in terminals or refineries, please provide additional information detailing the number of samples per fuel grade at each sample location in the section below.</t>
  </si>
  <si>
    <t>Has transition to sulphur free fuels taken place for reporting year 2009? 
(Please give any relevant information)</t>
  </si>
  <si>
    <t>Italy</t>
  </si>
  <si>
    <t>1st May</t>
  </si>
  <si>
    <t>30th September</t>
  </si>
  <si>
    <t>16th November</t>
  </si>
  <si>
    <t>15th March</t>
  </si>
  <si>
    <t>L</t>
  </si>
  <si>
    <t xml:space="preserve">Yes </t>
  </si>
  <si>
    <t xml:space="preserve">Italy established a fuel quality monitoring system, in accordance with the requirements of the European standard EN 14274:2003, by decree 3 February 2005. The 2009 national report had been drawn up on the base of a monitoring system at sale outlets distributed throughout the Italian territory. The monitoring system (sampling and measurements) was carried out by independent supervisory bodies on behalf of the main oil companies. </t>
  </si>
  <si>
    <t>North-West</t>
  </si>
  <si>
    <t>North-East</t>
  </si>
  <si>
    <t>Centre</t>
  </si>
  <si>
    <t>South</t>
  </si>
  <si>
    <t>Islands</t>
  </si>
  <si>
    <t>petrol</t>
  </si>
  <si>
    <t>A</t>
  </si>
  <si>
    <t>Summer</t>
  </si>
  <si>
    <t>Diesel fuel  (≤ 10 ppm sulphur)</t>
  </si>
  <si>
    <t>Total unleaded petrol (&lt;=10 ppm Sulphur)</t>
  </si>
  <si>
    <r>
      <t>Diesel fuel (&lt;= 10 ppm sulphur)</t>
    </r>
    <r>
      <rPr>
        <vertAlign val="superscript"/>
        <sz val="10"/>
        <rFont val="Arial"/>
        <family val="2"/>
      </rPr>
      <t>6</t>
    </r>
  </si>
  <si>
    <t>&lt;0,005</t>
  </si>
  <si>
    <t xml:space="preserve">Samples were taken monthly in each Winter and Summer period (Summer period for petrol: 1st May to 30th September). The 2009 monitoring system was set up using the statistical model A of EN 14274 (large country framework, five macro-regions). 200 petrol samples and 200 diesel fuel samples were analysed.The distribution of samples throughout the national territory was: 26% North-West, 22% North-East, 24% Centre, 17% South and 11% Islands. </t>
  </si>
  <si>
    <t>The test methods required for fuel quality monitoring were performed by laboratories that regularly participate in one or more national inter-laboratory proficiency testing schemes, and that are accredited according to EN ISO 17025 or certified according to ISO 9000 standards. The proficiency testing schemes include all test methods listed in the FQMS. According to the requirements of EN 14274, analytical results for petrol and diesel fuel were reported separately for each season and for each grade.</t>
  </si>
  <si>
    <t>7-8</t>
  </si>
  <si>
    <t>8-9</t>
  </si>
  <si>
    <t>6-7</t>
  </si>
  <si>
    <t>8-10</t>
  </si>
  <si>
    <t>Annex V: Market Fuels used in Vehicles with Spark Ignition Engines (Petrol)</t>
  </si>
  <si>
    <t>Annex IV: Market Fuels used in the Compression Ignition Engines (Diesel)</t>
  </si>
  <si>
    <t>June 2010</t>
  </si>
  <si>
    <t xml:space="preserve">Ministry of Environment, Territory and Sea </t>
  </si>
  <si>
    <t>via Cristoforo Colombo 44, 00147 Rome (Italy)</t>
  </si>
  <si>
    <t>0039 06 57225070</t>
  </si>
  <si>
    <t>DSA-IAM@minambiente.it
dati.combustibili@minambiente.it</t>
  </si>
  <si>
    <t>S</t>
  </si>
  <si>
    <t>The sample that exceeded the oxygen content limit value, was within the zone of tolerance and was therefore compliant with the Directive</t>
  </si>
  <si>
    <t>The test methods employed to evaluate petrol characteristics were those listed in European standard EN 228. 
Test method EN 1601 was employed for the determination of oxygenate content in petrol samples. EN 1601 requires the examination of each sample chromatogram to identify possible oxygen containing components, before the actual determination is carried out. The examination of all chromatograms related to FQMS samples showed that only one oxygenate compound was present in each sample (MTBE, ETBE, TAME). No other oxygenate compound was detected beside one of these ethers. The greatest part of Italian petrol contain oxygenates, therefore reproducibility = 4.6 % (V/V) for olefins was considered.</t>
  </si>
  <si>
    <t>The test methods employed to evaluate petrol characteristics were those listed in European standard EN 228. 
Test method EN 1601 was employed for the determination of oxygenate content in petrol samples. EN 1601 requires the examination of each sample chromatogram to identify possible oxygen containing components, before the actual determination is carried out. The examination of all chromatograms related to FQMS samples showed that only one oxygenate compound was present in each sample (MTBE, ETBE, TAME). No other oxygenate compound was detected beside one of these ethers. 
Values reported as "0,0"mean values that fall into the range 0 - limit of the detection. The greatest part of Italian petrol contain oxygenates, therefore reproducibility = 4.6 % (V/V) for olefins was considered.</t>
  </si>
  <si>
    <t xml:space="preserve">The test methods employed to evaluate diesel fuel characteristics were those listed in European standard EN 590  (in particular EN 12916:2000 for polycyclic aromatic hydrocarbons content).  </t>
  </si>
  <si>
    <t>15,3
15,6</t>
  </si>
  <si>
    <t>The samples that exceeded the ethers content limit value, were within the zone of tolerance and were therefore compliant with the Directive</t>
  </si>
  <si>
    <t>Mariano Grillo</t>
  </si>
  <si>
    <t xml:space="preserve">In 2009 Italy has defined only one grade (parent fuel grade) for each type of fuel: petrol with minimum RON = 95 and maximum sulphur content of 10 mg/kg; diesel fuel with maximum sulphur content of 10 mg/kg. A limited quantity of petrol with minimum RON = 98 was sold in 2009 for market in trial, even if this does not correspond to any specific petrol grade defined at national level. </t>
  </si>
  <si>
    <t>According to Directive 2003/17/EC, since 1 January 2009 only sulphur free petrol and diesel fuel have been marketed in Italy.</t>
  </si>
  <si>
    <t>(Tonnes)</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</si>
</sst>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0.0000"/>
  </numFmts>
  <fonts count="98">
    <font>
      <sz val="10"/>
      <name val="Arial"/>
      <family val="0"/>
    </font>
    <font>
      <sz val="11"/>
      <color indexed="8"/>
      <name val="Calibri"/>
      <family val="2"/>
    </font>
    <font>
      <sz val="8"/>
      <name val="Arial"/>
      <family val="2"/>
    </font>
    <font>
      <sz val="8"/>
      <color indexed="46"/>
      <name val="Arial"/>
      <family val="2"/>
    </font>
    <font>
      <vertAlign val="superscript"/>
      <sz val="8"/>
      <name val="Arial"/>
      <family val="2"/>
    </font>
    <font>
      <sz val="8"/>
      <color indexed="10"/>
      <name val="Arial"/>
      <family val="2"/>
    </font>
    <font>
      <b/>
      <sz val="8"/>
      <name val="Arial"/>
      <family val="2"/>
    </font>
    <font>
      <b/>
      <sz val="10"/>
      <name val="Arial"/>
      <family val="2"/>
    </font>
    <font>
      <sz val="10"/>
      <color indexed="10"/>
      <name val="Arial"/>
      <family val="2"/>
    </font>
    <font>
      <b/>
      <vertAlign val="superscript"/>
      <sz val="8"/>
      <name val="Arial"/>
      <family val="2"/>
    </font>
    <font>
      <b/>
      <vertAlign val="superscript"/>
      <sz val="10"/>
      <name val="Arial"/>
      <family val="2"/>
    </font>
    <font>
      <b/>
      <sz val="10"/>
      <color indexed="10"/>
      <name val="Arial"/>
      <family val="2"/>
    </font>
    <font>
      <b/>
      <u val="single"/>
      <sz val="12"/>
      <color indexed="12"/>
      <name val="Arial"/>
      <family val="2"/>
    </font>
    <font>
      <b/>
      <sz val="14"/>
      <name val="Arial"/>
      <family val="2"/>
    </font>
    <font>
      <sz val="14"/>
      <name val="Arial"/>
      <family val="2"/>
    </font>
    <font>
      <vertAlign val="superscript"/>
      <sz val="10"/>
      <name val="Arial"/>
      <family val="2"/>
    </font>
    <font>
      <b/>
      <sz val="12"/>
      <name val="Arial"/>
      <family val="2"/>
    </font>
    <font>
      <sz val="12"/>
      <name val="Arial"/>
      <family val="2"/>
    </font>
    <font>
      <b/>
      <sz val="16"/>
      <name val="Arial"/>
      <family val="2"/>
    </font>
    <font>
      <u val="single"/>
      <sz val="12"/>
      <color indexed="12"/>
      <name val="Arial"/>
      <family val="2"/>
    </font>
    <font>
      <u val="single"/>
      <sz val="10"/>
      <color indexed="12"/>
      <name val="Arial"/>
      <family val="2"/>
    </font>
    <font>
      <sz val="10"/>
      <color indexed="8"/>
      <name val="Arial"/>
      <family val="2"/>
    </font>
    <font>
      <b/>
      <u val="single"/>
      <sz val="14"/>
      <name val="Arial"/>
      <family val="2"/>
    </font>
    <font>
      <b/>
      <sz val="10"/>
      <color indexed="8"/>
      <name val="Arial"/>
      <family val="2"/>
    </font>
    <font>
      <i/>
      <sz val="12"/>
      <name val="Times New Roman"/>
      <family val="1"/>
    </font>
    <font>
      <sz val="12"/>
      <name val="Times New Roman"/>
      <family val="1"/>
    </font>
    <font>
      <b/>
      <u val="single"/>
      <sz val="12"/>
      <color indexed="10"/>
      <name val="Arial"/>
      <family val="2"/>
    </font>
    <font>
      <sz val="12"/>
      <color indexed="10"/>
      <name val="Times New Roman"/>
      <family val="1"/>
    </font>
    <font>
      <b/>
      <sz val="12"/>
      <color indexed="10"/>
      <name val="Times New Roman"/>
      <family val="1"/>
    </font>
    <font>
      <b/>
      <i/>
      <u val="single"/>
      <sz val="10"/>
      <name val="Arial"/>
      <family val="2"/>
    </font>
    <font>
      <i/>
      <u val="single"/>
      <sz val="10"/>
      <name val="Arial"/>
      <family val="2"/>
    </font>
    <font>
      <i/>
      <sz val="10"/>
      <name val="Arial"/>
      <family val="2"/>
    </font>
    <font>
      <b/>
      <i/>
      <sz val="10"/>
      <name val="Arial"/>
      <family val="2"/>
    </font>
    <font>
      <b/>
      <sz val="10"/>
      <color indexed="10"/>
      <name val="Times New Roman"/>
      <family val="1"/>
    </font>
    <font>
      <sz val="12"/>
      <color indexed="10"/>
      <name val="Century Gothic"/>
      <family val="2"/>
    </font>
    <font>
      <sz val="10"/>
      <color indexed="10"/>
      <name val="Times New Roman"/>
      <family val="1"/>
    </font>
    <font>
      <b/>
      <sz val="10"/>
      <name val="Times New Roman"/>
      <family val="1"/>
    </font>
    <font>
      <i/>
      <sz val="12"/>
      <color indexed="10"/>
      <name val="Times New Roman"/>
      <family val="1"/>
    </font>
    <font>
      <b/>
      <vertAlign val="superscript"/>
      <sz val="16"/>
      <name val="Arial"/>
      <family val="2"/>
    </font>
    <font>
      <b/>
      <vertAlign val="superscript"/>
      <sz val="10"/>
      <name val="Times New Roman"/>
      <family val="1"/>
    </font>
    <font>
      <b/>
      <vertAlign val="superscript"/>
      <sz val="10"/>
      <color indexed="8"/>
      <name val="Arial"/>
      <family val="2"/>
    </font>
    <font>
      <b/>
      <sz val="6"/>
      <name val="Arial"/>
      <family val="2"/>
    </font>
    <font>
      <sz val="8"/>
      <color indexed="8"/>
      <name val="Arial"/>
      <family val="2"/>
    </font>
    <font>
      <sz val="8"/>
      <name val="Times New Roman"/>
      <family val="1"/>
    </font>
    <font>
      <u val="single"/>
      <sz val="12"/>
      <color indexed="10"/>
      <name val="Arial"/>
      <family val="2"/>
    </font>
    <font>
      <sz val="12"/>
      <name val="Century Gothic"/>
      <family val="2"/>
    </font>
    <font>
      <b/>
      <vertAlign val="superscript"/>
      <sz val="13.5"/>
      <name val="Arial"/>
      <family val="2"/>
    </font>
    <font>
      <b/>
      <sz val="13.5"/>
      <name val="Arial"/>
      <family val="2"/>
    </font>
    <font>
      <vertAlign val="superscript"/>
      <sz val="10"/>
      <color indexed="10"/>
      <name val="Times New Roman"/>
      <family val="1"/>
    </font>
    <font>
      <i/>
      <sz val="10"/>
      <color indexed="10"/>
      <name val="Arial"/>
      <family val="2"/>
    </font>
    <font>
      <b/>
      <vertAlign val="superscript"/>
      <sz val="11"/>
      <color indexed="10"/>
      <name val="Times New Roman"/>
      <family val="1"/>
    </font>
    <font>
      <b/>
      <sz val="11"/>
      <color indexed="10"/>
      <name val="Times New Roman"/>
      <family val="1"/>
    </font>
    <font>
      <b/>
      <vertAlign val="superscript"/>
      <sz val="12"/>
      <color indexed="10"/>
      <name val="Times New Roman"/>
      <family val="1"/>
    </font>
    <font>
      <sz val="11"/>
      <name val="Times New Roman"/>
      <family val="1"/>
    </font>
    <font>
      <sz val="11"/>
      <color indexed="10"/>
      <name val="Times New Roman"/>
      <family val="1"/>
    </font>
    <font>
      <i/>
      <sz val="10"/>
      <color indexed="10"/>
      <name val="Times New Roman"/>
      <family val="1"/>
    </font>
    <font>
      <b/>
      <sz val="14"/>
      <color indexed="10"/>
      <name val="Times New Roman"/>
      <family val="1"/>
    </font>
    <font>
      <sz val="7"/>
      <color indexed="10"/>
      <name val="Times New Roman"/>
      <family val="1"/>
    </font>
    <font>
      <sz val="10"/>
      <color indexed="9"/>
      <name val="Arial"/>
      <family val="2"/>
    </font>
    <font>
      <sz val="6"/>
      <name val="Arial"/>
      <family val="2"/>
    </font>
    <font>
      <vertAlign val="superscript"/>
      <sz val="14"/>
      <name val="Arial"/>
      <family val="2"/>
    </font>
    <font>
      <b/>
      <sz val="10"/>
      <color indexed="9"/>
      <name val="Arial"/>
      <family val="2"/>
    </font>
    <font>
      <sz val="8"/>
      <color indexed="41"/>
      <name val="Arial"/>
      <family val="2"/>
    </font>
    <font>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C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1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style="thin"/>
      <right style="thin"/>
      <top/>
      <bottom/>
    </border>
    <border>
      <left style="thin"/>
      <right/>
      <top/>
      <bottom/>
    </border>
    <border>
      <left/>
      <right style="thin"/>
      <top/>
      <bottom/>
    </border>
    <border>
      <left style="thin"/>
      <right style="thin"/>
      <top/>
      <bottom style="thin"/>
    </border>
    <border>
      <left style="thin"/>
      <right style="thin"/>
      <top style="thin"/>
      <bottom style="thin"/>
    </border>
    <border>
      <left/>
      <right style="thin"/>
      <top/>
      <bottom style="thin"/>
    </border>
    <border>
      <left style="thin"/>
      <right/>
      <top/>
      <bottom style="thin"/>
    </border>
    <border>
      <left/>
      <right/>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diagonalUp="1">
      <left style="thin"/>
      <right style="thin"/>
      <top style="thin"/>
      <bottom style="thin"/>
      <diagonal style="thin"/>
    </border>
    <border>
      <left style="medium"/>
      <right style="medium"/>
      <top style="thin"/>
      <bottom style="medium"/>
    </border>
    <border>
      <left style="medium"/>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20" borderId="1" applyNumberFormat="0" applyAlignment="0" applyProtection="0"/>
    <xf numFmtId="0" fontId="83" fillId="0" borderId="2" applyNumberFormat="0" applyFill="0" applyAlignment="0" applyProtection="0"/>
    <xf numFmtId="0" fontId="84" fillId="21" borderId="3" applyNumberFormat="0" applyAlignment="0" applyProtection="0"/>
    <xf numFmtId="0" fontId="20" fillId="0" borderId="0" applyNumberFormat="0" applyFill="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6" fillId="29" borderId="0" applyNumberFormat="0" applyBorder="0" applyAlignment="0" applyProtection="0"/>
    <xf numFmtId="0" fontId="0" fillId="30" borderId="4" applyNumberFormat="0" applyFont="0" applyAlignment="0" applyProtection="0"/>
    <xf numFmtId="0" fontId="87" fillId="20" borderId="5"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0" borderId="7" applyNumberFormat="0" applyFill="0" applyAlignment="0" applyProtection="0"/>
    <xf numFmtId="0" fontId="93" fillId="0" borderId="8" applyNumberFormat="0" applyFill="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1" borderId="0" applyNumberFormat="0" applyBorder="0" applyAlignment="0" applyProtection="0"/>
    <xf numFmtId="0" fontId="9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6">
    <xf numFmtId="0" fontId="0" fillId="0" borderId="0" xfId="0" applyAlignment="1">
      <alignment/>
    </xf>
    <xf numFmtId="0" fontId="0" fillId="33" borderId="0" xfId="0" applyFill="1" applyAlignment="1">
      <alignment/>
    </xf>
    <xf numFmtId="0" fontId="2" fillId="33" borderId="0" xfId="0" applyFont="1" applyFill="1" applyAlignment="1">
      <alignment/>
    </xf>
    <xf numFmtId="0" fontId="2" fillId="33" borderId="10" xfId="0" applyFont="1" applyFill="1" applyBorder="1" applyAlignment="1">
      <alignment horizontal="centerContinuous"/>
    </xf>
    <xf numFmtId="0" fontId="2" fillId="33" borderId="0" xfId="0" applyFont="1" applyFill="1" applyBorder="1" applyAlignment="1">
      <alignment/>
    </xf>
    <xf numFmtId="0" fontId="7" fillId="33" borderId="11" xfId="0" applyFont="1" applyFill="1" applyBorder="1" applyAlignment="1">
      <alignment horizontal="centerContinuous" vertical="center"/>
    </xf>
    <xf numFmtId="0" fontId="7" fillId="33" borderId="12" xfId="0" applyFont="1" applyFill="1" applyBorder="1" applyAlignment="1">
      <alignment horizontal="centerContinuous" vertical="center"/>
    </xf>
    <xf numFmtId="0" fontId="7" fillId="33" borderId="13" xfId="0" applyFont="1" applyFill="1" applyBorder="1" applyAlignment="1">
      <alignment horizontal="centerContinuous" vertical="center"/>
    </xf>
    <xf numFmtId="0" fontId="7" fillId="33" borderId="14" xfId="0" applyFont="1" applyFill="1" applyBorder="1" applyAlignment="1">
      <alignment horizontal="centerContinuous" vertical="center"/>
    </xf>
    <xf numFmtId="0" fontId="7" fillId="33" borderId="15" xfId="0" applyFont="1" applyFill="1" applyBorder="1" applyAlignment="1">
      <alignment horizontal="centerContinuous"/>
    </xf>
    <xf numFmtId="0" fontId="7" fillId="33" borderId="16" xfId="0" applyFont="1" applyFill="1" applyBorder="1" applyAlignment="1">
      <alignment horizontal="centerContinuous"/>
    </xf>
    <xf numFmtId="0" fontId="6" fillId="33" borderId="10" xfId="0" applyFont="1" applyFill="1" applyBorder="1" applyAlignment="1">
      <alignment horizontal="centerContinuous"/>
    </xf>
    <xf numFmtId="0" fontId="6" fillId="33" borderId="17" xfId="0" applyFont="1" applyFill="1" applyBorder="1" applyAlignment="1">
      <alignment horizontal="centerContinuous" vertical="center"/>
    </xf>
    <xf numFmtId="0" fontId="6" fillId="33" borderId="18" xfId="0" applyFont="1" applyFill="1" applyBorder="1" applyAlignment="1">
      <alignment horizontal="centerContinuous" vertical="center"/>
    </xf>
    <xf numFmtId="0" fontId="6" fillId="33" borderId="0" xfId="0" applyFont="1" applyFill="1" applyBorder="1" applyAlignment="1">
      <alignment horizontal="centerContinuous" vertical="center"/>
    </xf>
    <xf numFmtId="0" fontId="6" fillId="33" borderId="19" xfId="0" applyFont="1" applyFill="1" applyBorder="1" applyAlignment="1">
      <alignment horizontal="centerContinuous" vertical="center"/>
    </xf>
    <xf numFmtId="0" fontId="6" fillId="33" borderId="14" xfId="0" applyFont="1" applyFill="1" applyBorder="1" applyAlignment="1">
      <alignment horizontal="centerContinuous" wrapText="1"/>
    </xf>
    <xf numFmtId="0" fontId="6" fillId="33" borderId="14" xfId="0" applyFont="1" applyFill="1" applyBorder="1" applyAlignment="1">
      <alignment horizontal="centerContinuous" vertical="center" wrapText="1"/>
    </xf>
    <xf numFmtId="0" fontId="6" fillId="33" borderId="20" xfId="0" applyFont="1" applyFill="1" applyBorder="1" applyAlignment="1">
      <alignment horizontal="centerContinuous" vertical="center"/>
    </xf>
    <xf numFmtId="0" fontId="6" fillId="33" borderId="21"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2" xfId="0" applyFont="1" applyFill="1" applyBorder="1" applyAlignment="1">
      <alignment horizontal="center" vertical="center"/>
    </xf>
    <xf numFmtId="0" fontId="2" fillId="33" borderId="21" xfId="0" applyFont="1" applyFill="1" applyBorder="1" applyAlignment="1">
      <alignment/>
    </xf>
    <xf numFmtId="0" fontId="2" fillId="33" borderId="21" xfId="0" applyFont="1" applyFill="1" applyBorder="1" applyAlignment="1" quotePrefix="1">
      <alignment horizontal="center"/>
    </xf>
    <xf numFmtId="0" fontId="2" fillId="33" borderId="21" xfId="0" applyFont="1" applyFill="1" applyBorder="1" applyAlignment="1">
      <alignment horizontal="center"/>
    </xf>
    <xf numFmtId="0" fontId="4" fillId="33" borderId="21" xfId="0" applyFont="1" applyFill="1" applyBorder="1" applyAlignment="1">
      <alignment horizontal="center"/>
    </xf>
    <xf numFmtId="0" fontId="2" fillId="33" borderId="17" xfId="0" applyFont="1" applyFill="1" applyBorder="1" applyAlignment="1">
      <alignment/>
    </xf>
    <xf numFmtId="0" fontId="2" fillId="33" borderId="17" xfId="0" applyFont="1" applyFill="1" applyBorder="1" applyAlignment="1" quotePrefix="1">
      <alignment horizontal="center"/>
    </xf>
    <xf numFmtId="0" fontId="4" fillId="33" borderId="0" xfId="0" applyFont="1" applyFill="1" applyBorder="1" applyAlignment="1">
      <alignment horizontal="left" wrapText="1"/>
    </xf>
    <xf numFmtId="0" fontId="2" fillId="34" borderId="21" xfId="0" applyFont="1" applyFill="1" applyBorder="1" applyAlignment="1" applyProtection="1">
      <alignment/>
      <protection locked="0"/>
    </xf>
    <xf numFmtId="0" fontId="7" fillId="33" borderId="0" xfId="0" applyFont="1" applyFill="1" applyAlignment="1">
      <alignment/>
    </xf>
    <xf numFmtId="0" fontId="0" fillId="33" borderId="21" xfId="0" applyFill="1" applyBorder="1" applyAlignment="1">
      <alignment/>
    </xf>
    <xf numFmtId="0" fontId="11" fillId="33" borderId="21" xfId="0" applyFont="1" applyFill="1" applyBorder="1" applyAlignment="1">
      <alignment horizontal="center"/>
    </xf>
    <xf numFmtId="0" fontId="0" fillId="33" borderId="21" xfId="0" applyFill="1" applyBorder="1" applyAlignment="1">
      <alignment horizontal="center"/>
    </xf>
    <xf numFmtId="0" fontId="0" fillId="34" borderId="21" xfId="0" applyFill="1" applyBorder="1" applyAlignment="1" applyProtection="1">
      <alignment horizontal="center"/>
      <protection locked="0"/>
    </xf>
    <xf numFmtId="0" fontId="0" fillId="33" borderId="0" xfId="0" applyFill="1" applyBorder="1" applyAlignment="1">
      <alignment horizontal="center"/>
    </xf>
    <xf numFmtId="0" fontId="11" fillId="33" borderId="0" xfId="0" applyFont="1" applyFill="1" applyBorder="1" applyAlignment="1">
      <alignment horizontal="center"/>
    </xf>
    <xf numFmtId="164" fontId="0" fillId="33" borderId="0" xfId="0" applyNumberFormat="1" applyFill="1" applyBorder="1" applyAlignment="1">
      <alignment horizontal="center"/>
    </xf>
    <xf numFmtId="0" fontId="0" fillId="33" borderId="0" xfId="0" applyFill="1" applyBorder="1" applyAlignment="1" applyProtection="1">
      <alignment horizontal="center"/>
      <protection locked="0"/>
    </xf>
    <xf numFmtId="164" fontId="0" fillId="33" borderId="21" xfId="0" applyNumberFormat="1" applyFill="1" applyBorder="1" applyAlignment="1">
      <alignment horizontal="center"/>
    </xf>
    <xf numFmtId="0" fontId="12" fillId="33" borderId="0" xfId="0" applyFont="1" applyFill="1" applyBorder="1" applyAlignment="1">
      <alignment/>
    </xf>
    <xf numFmtId="0" fontId="12" fillId="33" borderId="0" xfId="0" applyFont="1" applyFill="1" applyBorder="1" applyAlignment="1">
      <alignment horizontal="left" wrapText="1"/>
    </xf>
    <xf numFmtId="0" fontId="12" fillId="33" borderId="0" xfId="0" applyFont="1" applyFill="1" applyAlignment="1">
      <alignment/>
    </xf>
    <xf numFmtId="0" fontId="7" fillId="33" borderId="21" xfId="0" applyFont="1" applyFill="1" applyBorder="1" applyAlignment="1">
      <alignment horizontal="left"/>
    </xf>
    <xf numFmtId="0" fontId="13" fillId="33" borderId="0" xfId="0" applyFont="1" applyFill="1" applyAlignment="1">
      <alignment horizontal="left"/>
    </xf>
    <xf numFmtId="0" fontId="14" fillId="33" borderId="0" xfId="0" applyFont="1" applyFill="1" applyAlignment="1">
      <alignment/>
    </xf>
    <xf numFmtId="0" fontId="7" fillId="33" borderId="15" xfId="0" applyFont="1" applyFill="1" applyBorder="1" applyAlignment="1">
      <alignment horizontal="left"/>
    </xf>
    <xf numFmtId="0" fontId="7" fillId="33" borderId="23" xfId="0" applyFont="1" applyFill="1" applyBorder="1" applyAlignment="1">
      <alignment horizontal="left"/>
    </xf>
    <xf numFmtId="0" fontId="2" fillId="33" borderId="0" xfId="0" applyFont="1" applyFill="1" applyAlignment="1">
      <alignment horizontal="left"/>
    </xf>
    <xf numFmtId="0" fontId="2" fillId="33" borderId="0" xfId="0" applyFont="1" applyFill="1" applyBorder="1" applyAlignment="1">
      <alignment horizontal="centerContinuous"/>
    </xf>
    <xf numFmtId="0" fontId="3" fillId="33" borderId="0" xfId="0" applyFont="1" applyFill="1" applyBorder="1" applyAlignment="1">
      <alignment horizontal="centerContinuous"/>
    </xf>
    <xf numFmtId="0" fontId="2" fillId="33" borderId="11" xfId="0" applyFont="1" applyFill="1" applyBorder="1" applyAlignment="1">
      <alignment/>
    </xf>
    <xf numFmtId="0" fontId="2" fillId="33" borderId="11" xfId="0" applyFont="1" applyFill="1" applyBorder="1" applyAlignment="1">
      <alignment horizontal="center"/>
    </xf>
    <xf numFmtId="0" fontId="2" fillId="33" borderId="11" xfId="0" applyFont="1" applyFill="1" applyBorder="1" applyAlignment="1" quotePrefix="1">
      <alignment horizontal="center"/>
    </xf>
    <xf numFmtId="0" fontId="2" fillId="33" borderId="17" xfId="0" applyFont="1" applyFill="1" applyBorder="1" applyAlignment="1" quotePrefix="1">
      <alignment/>
    </xf>
    <xf numFmtId="0" fontId="2" fillId="33" borderId="17" xfId="0" applyFont="1" applyFill="1" applyBorder="1" applyAlignment="1">
      <alignment horizontal="center"/>
    </xf>
    <xf numFmtId="0" fontId="2" fillId="33" borderId="20" xfId="0" applyFont="1" applyFill="1" applyBorder="1" applyAlignment="1" quotePrefix="1">
      <alignment/>
    </xf>
    <xf numFmtId="0" fontId="2" fillId="33" borderId="20" xfId="0" applyFont="1" applyFill="1" applyBorder="1" applyAlignment="1">
      <alignment horizontal="center"/>
    </xf>
    <xf numFmtId="0" fontId="2" fillId="33" borderId="20" xfId="0" applyFont="1" applyFill="1" applyBorder="1" applyAlignment="1" quotePrefix="1">
      <alignment horizontal="center"/>
    </xf>
    <xf numFmtId="0" fontId="0" fillId="33" borderId="24" xfId="0" applyFill="1" applyBorder="1" applyAlignment="1">
      <alignment/>
    </xf>
    <xf numFmtId="164" fontId="0" fillId="33" borderId="21" xfId="0" applyNumberFormat="1" applyFill="1" applyBorder="1" applyAlignment="1">
      <alignment/>
    </xf>
    <xf numFmtId="0" fontId="8" fillId="33" borderId="21" xfId="0" applyFont="1" applyFill="1" applyBorder="1" applyAlignment="1">
      <alignment/>
    </xf>
    <xf numFmtId="0" fontId="0" fillId="33" borderId="0" xfId="0" applyFill="1" applyBorder="1" applyAlignment="1">
      <alignment/>
    </xf>
    <xf numFmtId="0" fontId="7" fillId="33" borderId="0" xfId="0" applyFont="1" applyFill="1" applyBorder="1" applyAlignment="1">
      <alignment horizontal="left"/>
    </xf>
    <xf numFmtId="0" fontId="12" fillId="33" borderId="0" xfId="0" applyFont="1" applyFill="1" applyBorder="1" applyAlignment="1">
      <alignment horizontal="left"/>
    </xf>
    <xf numFmtId="0" fontId="2" fillId="33" borderId="0" xfId="0" applyFont="1" applyFill="1" applyBorder="1" applyAlignment="1">
      <alignment horizontal="left"/>
    </xf>
    <xf numFmtId="0" fontId="0" fillId="33" borderId="0" xfId="0" applyFill="1" applyBorder="1" applyAlignment="1">
      <alignment horizontal="left"/>
    </xf>
    <xf numFmtId="0" fontId="2" fillId="33" borderId="0" xfId="0" applyFont="1" applyFill="1" applyBorder="1" applyAlignment="1" applyProtection="1">
      <alignment horizontal="left"/>
      <protection locked="0"/>
    </xf>
    <xf numFmtId="0" fontId="0" fillId="34" borderId="11" xfId="0" applyFill="1" applyBorder="1" applyAlignment="1" applyProtection="1">
      <alignment horizontal="center"/>
      <protection locked="0"/>
    </xf>
    <xf numFmtId="0" fontId="0" fillId="34" borderId="13" xfId="0" applyFill="1" applyBorder="1" applyAlignment="1" applyProtection="1">
      <alignment horizontal="center"/>
      <protection locked="0"/>
    </xf>
    <xf numFmtId="0" fontId="7" fillId="33" borderId="20" xfId="0" applyFont="1" applyFill="1" applyBorder="1" applyAlignment="1" applyProtection="1">
      <alignment horizontal="center"/>
      <protection/>
    </xf>
    <xf numFmtId="0" fontId="7" fillId="33" borderId="24" xfId="0" applyFont="1" applyFill="1" applyBorder="1" applyAlignment="1" applyProtection="1">
      <alignment horizontal="center"/>
      <protection/>
    </xf>
    <xf numFmtId="0" fontId="8" fillId="33" borderId="10" xfId="0" applyFont="1" applyFill="1" applyBorder="1" applyAlignment="1">
      <alignment/>
    </xf>
    <xf numFmtId="0" fontId="0" fillId="33" borderId="0" xfId="0" applyFill="1" applyAlignment="1" applyProtection="1">
      <alignment/>
      <protection/>
    </xf>
    <xf numFmtId="0" fontId="0" fillId="33" borderId="24" xfId="0" applyFill="1" applyBorder="1" applyAlignment="1" applyProtection="1">
      <alignment/>
      <protection/>
    </xf>
    <xf numFmtId="0" fontId="0" fillId="34" borderId="21" xfId="0" applyFont="1" applyFill="1" applyBorder="1" applyAlignment="1" applyProtection="1">
      <alignment horizontal="center"/>
      <protection locked="0"/>
    </xf>
    <xf numFmtId="0" fontId="0" fillId="33" borderId="20" xfId="0" applyFill="1" applyBorder="1" applyAlignment="1">
      <alignment/>
    </xf>
    <xf numFmtId="0" fontId="0" fillId="33" borderId="0" xfId="0" applyFill="1" applyBorder="1" applyAlignment="1" applyProtection="1">
      <alignment/>
      <protection/>
    </xf>
    <xf numFmtId="164" fontId="0" fillId="33" borderId="21" xfId="0" applyNumberFormat="1" applyFill="1" applyBorder="1" applyAlignment="1">
      <alignment horizontal="right"/>
    </xf>
    <xf numFmtId="0" fontId="11" fillId="33" borderId="0" xfId="0" applyFont="1" applyFill="1" applyAlignment="1">
      <alignment/>
    </xf>
    <xf numFmtId="0" fontId="0" fillId="35" borderId="21" xfId="0" applyFill="1" applyBorder="1" applyAlignment="1" applyProtection="1">
      <alignment horizontal="center"/>
      <protection locked="0"/>
    </xf>
    <xf numFmtId="0" fontId="11" fillId="33" borderId="11" xfId="0" applyFont="1" applyFill="1" applyBorder="1" applyAlignment="1">
      <alignment horizontal="center"/>
    </xf>
    <xf numFmtId="0" fontId="11" fillId="33" borderId="17" xfId="0" applyFont="1" applyFill="1" applyBorder="1" applyAlignment="1">
      <alignment horizontal="center"/>
    </xf>
    <xf numFmtId="0" fontId="11" fillId="33" borderId="21" xfId="0" applyFont="1" applyFill="1" applyBorder="1" applyAlignment="1">
      <alignment horizontal="left"/>
    </xf>
    <xf numFmtId="0" fontId="11" fillId="33" borderId="15" xfId="0" applyFont="1" applyFill="1" applyBorder="1" applyAlignment="1">
      <alignment horizontal="left"/>
    </xf>
    <xf numFmtId="0" fontId="0" fillId="35" borderId="21" xfId="0" applyFill="1" applyBorder="1" applyAlignment="1" applyProtection="1">
      <alignment/>
      <protection locked="0"/>
    </xf>
    <xf numFmtId="0" fontId="0" fillId="35" borderId="15" xfId="0" applyFill="1" applyBorder="1" applyAlignment="1" applyProtection="1">
      <alignment/>
      <protection locked="0"/>
    </xf>
    <xf numFmtId="0" fontId="0" fillId="35" borderId="10" xfId="0" applyFill="1" applyBorder="1" applyAlignment="1" applyProtection="1">
      <alignment/>
      <protection locked="0"/>
    </xf>
    <xf numFmtId="0" fontId="11" fillId="33" borderId="0" xfId="0" applyFont="1" applyFill="1" applyBorder="1" applyAlignment="1">
      <alignment/>
    </xf>
    <xf numFmtId="0" fontId="7" fillId="33" borderId="0" xfId="0" applyFont="1" applyFill="1" applyBorder="1" applyAlignment="1">
      <alignment/>
    </xf>
    <xf numFmtId="0" fontId="0" fillId="33" borderId="0" xfId="0" applyFill="1" applyBorder="1" applyAlignment="1">
      <alignment wrapText="1"/>
    </xf>
    <xf numFmtId="0" fontId="0" fillId="33" borderId="0" xfId="0" applyFont="1" applyFill="1" applyBorder="1" applyAlignment="1">
      <alignment/>
    </xf>
    <xf numFmtId="164" fontId="0" fillId="35" borderId="21" xfId="0" applyNumberFormat="1" applyFill="1" applyBorder="1" applyAlignment="1">
      <alignment horizontal="center"/>
    </xf>
    <xf numFmtId="0" fontId="0" fillId="33" borderId="21" xfId="0" applyFill="1" applyBorder="1" applyAlignment="1" applyProtection="1">
      <alignment horizontal="center"/>
      <protection locked="0"/>
    </xf>
    <xf numFmtId="0" fontId="2" fillId="33" borderId="17" xfId="0" applyFont="1" applyFill="1" applyBorder="1" applyAlignment="1" quotePrefix="1">
      <alignment horizontal="left" wrapText="1"/>
    </xf>
    <xf numFmtId="0" fontId="2" fillId="33" borderId="20" xfId="0" applyFont="1" applyFill="1" applyBorder="1" applyAlignment="1">
      <alignment horizontal="right"/>
    </xf>
    <xf numFmtId="0" fontId="2" fillId="33" borderId="20" xfId="0" applyFont="1" applyFill="1" applyBorder="1" applyAlignment="1">
      <alignment/>
    </xf>
    <xf numFmtId="164" fontId="21" fillId="33" borderId="21" xfId="0" applyNumberFormat="1" applyFont="1" applyFill="1" applyBorder="1" applyAlignment="1">
      <alignment/>
    </xf>
    <xf numFmtId="0" fontId="22" fillId="33" borderId="0" xfId="0" applyFont="1" applyFill="1" applyAlignment="1">
      <alignment/>
    </xf>
    <xf numFmtId="0" fontId="0" fillId="33" borderId="0" xfId="0" applyFill="1" applyAlignment="1">
      <alignment horizontal="center"/>
    </xf>
    <xf numFmtId="0" fontId="0" fillId="33" borderId="11" xfId="0" applyFill="1" applyBorder="1" applyAlignment="1">
      <alignment horizontal="center"/>
    </xf>
    <xf numFmtId="164" fontId="0" fillId="33" borderId="11" xfId="0" applyNumberFormat="1" applyFill="1" applyBorder="1" applyAlignment="1">
      <alignment horizontal="center"/>
    </xf>
    <xf numFmtId="0" fontId="0" fillId="33" borderId="20" xfId="0" applyFill="1" applyBorder="1" applyAlignment="1">
      <alignment horizontal="center"/>
    </xf>
    <xf numFmtId="164" fontId="0" fillId="33" borderId="20" xfId="0" applyNumberFormat="1" applyFill="1" applyBorder="1" applyAlignment="1">
      <alignment horizontal="center"/>
    </xf>
    <xf numFmtId="1" fontId="0" fillId="33" borderId="21" xfId="0" applyNumberFormat="1" applyFill="1" applyBorder="1" applyAlignment="1">
      <alignment horizontal="center"/>
    </xf>
    <xf numFmtId="0" fontId="0" fillId="33" borderId="17" xfId="0" applyFill="1" applyBorder="1" applyAlignment="1">
      <alignment horizontal="center"/>
    </xf>
    <xf numFmtId="0" fontId="0" fillId="33" borderId="0" xfId="0" applyFill="1" applyAlignment="1">
      <alignment horizontal="left"/>
    </xf>
    <xf numFmtId="0" fontId="0" fillId="33" borderId="21" xfId="0" applyFill="1" applyBorder="1" applyAlignment="1">
      <alignment horizontal="left"/>
    </xf>
    <xf numFmtId="1" fontId="0" fillId="33" borderId="11" xfId="0" applyNumberFormat="1" applyFill="1" applyBorder="1" applyAlignment="1">
      <alignment horizontal="center"/>
    </xf>
    <xf numFmtId="1" fontId="0" fillId="33" borderId="20" xfId="0" applyNumberFormat="1" applyFill="1" applyBorder="1" applyAlignment="1">
      <alignment horizontal="center"/>
    </xf>
    <xf numFmtId="164" fontId="0" fillId="33" borderId="17" xfId="0" applyNumberFormat="1" applyFill="1" applyBorder="1" applyAlignment="1">
      <alignment horizontal="center"/>
    </xf>
    <xf numFmtId="0" fontId="0" fillId="0" borderId="0" xfId="0" applyAlignment="1">
      <alignment horizontal="center"/>
    </xf>
    <xf numFmtId="0" fontId="6" fillId="33" borderId="12" xfId="0" applyFont="1" applyFill="1" applyBorder="1" applyAlignment="1">
      <alignment horizontal="left"/>
    </xf>
    <xf numFmtId="0" fontId="6" fillId="33" borderId="13" xfId="0" applyFont="1" applyFill="1" applyBorder="1" applyAlignment="1">
      <alignment horizontal="left" vertical="center"/>
    </xf>
    <xf numFmtId="0" fontId="18" fillId="33" borderId="0" xfId="0" applyFont="1" applyFill="1" applyAlignment="1" applyProtection="1">
      <alignment/>
      <protection/>
    </xf>
    <xf numFmtId="0" fontId="0" fillId="33" borderId="0" xfId="0" applyFill="1" applyAlignment="1" applyProtection="1">
      <alignment/>
      <protection/>
    </xf>
    <xf numFmtId="0" fontId="12" fillId="33" borderId="0" xfId="0" applyFont="1" applyFill="1" applyAlignment="1" applyProtection="1">
      <alignment horizontal="left"/>
      <protection/>
    </xf>
    <xf numFmtId="0" fontId="0" fillId="33" borderId="0" xfId="0" applyFont="1" applyFill="1" applyAlignment="1" applyProtection="1">
      <alignment horizontal="left"/>
      <protection/>
    </xf>
    <xf numFmtId="0" fontId="0" fillId="33" borderId="0" xfId="0" applyFont="1" applyFill="1" applyAlignment="1" applyProtection="1">
      <alignment/>
      <protection/>
    </xf>
    <xf numFmtId="0" fontId="0" fillId="33" borderId="0" xfId="0" applyFill="1" applyAlignment="1" applyProtection="1">
      <alignment wrapText="1"/>
      <protection/>
    </xf>
    <xf numFmtId="0" fontId="7" fillId="33" borderId="11" xfId="0" applyFont="1" applyFill="1" applyBorder="1" applyAlignment="1" applyProtection="1">
      <alignment/>
      <protection/>
    </xf>
    <xf numFmtId="0" fontId="0" fillId="34" borderId="11" xfId="0" applyFill="1" applyBorder="1" applyAlignment="1" applyProtection="1">
      <alignment horizontal="left"/>
      <protection locked="0"/>
    </xf>
    <xf numFmtId="0" fontId="23" fillId="33" borderId="11" xfId="0" applyFont="1" applyFill="1" applyBorder="1" applyAlignment="1" applyProtection="1">
      <alignment/>
      <protection/>
    </xf>
    <xf numFmtId="0" fontId="23" fillId="33" borderId="11" xfId="0" applyFont="1" applyFill="1" applyBorder="1" applyAlignment="1" applyProtection="1">
      <alignment horizontal="left" indent="3"/>
      <protection/>
    </xf>
    <xf numFmtId="0" fontId="7" fillId="33" borderId="21" xfId="0" applyFont="1" applyFill="1" applyBorder="1" applyAlignment="1" applyProtection="1">
      <alignment horizontal="left" indent="3"/>
      <protection/>
    </xf>
    <xf numFmtId="0" fontId="24" fillId="33" borderId="0" xfId="0" applyFont="1" applyFill="1" applyAlignment="1" applyProtection="1">
      <alignment/>
      <protection/>
    </xf>
    <xf numFmtId="0" fontId="26" fillId="33" borderId="0" xfId="0" applyFont="1" applyFill="1" applyAlignment="1" applyProtection="1">
      <alignment horizontal="left"/>
      <protection/>
    </xf>
    <xf numFmtId="0" fontId="27" fillId="33" borderId="0" xfId="0" applyFont="1" applyFill="1" applyAlignment="1" applyProtection="1">
      <alignment/>
      <protection/>
    </xf>
    <xf numFmtId="0" fontId="27" fillId="33" borderId="0" xfId="0" applyFont="1" applyFill="1" applyAlignment="1" applyProtection="1" quotePrefix="1">
      <alignment horizontal="left" indent="1"/>
      <protection/>
    </xf>
    <xf numFmtId="0" fontId="25" fillId="33" borderId="0" xfId="0" applyFont="1" applyFill="1" applyAlignment="1" applyProtection="1">
      <alignment/>
      <protection/>
    </xf>
    <xf numFmtId="0" fontId="19" fillId="33" borderId="0" xfId="0" applyFont="1" applyFill="1" applyAlignment="1" applyProtection="1">
      <alignment horizontal="left"/>
      <protection/>
    </xf>
    <xf numFmtId="0" fontId="13" fillId="33" borderId="0" xfId="0" applyFont="1" applyFill="1" applyAlignment="1" applyProtection="1">
      <alignment/>
      <protection/>
    </xf>
    <xf numFmtId="0" fontId="16" fillId="33" borderId="0" xfId="0" applyFont="1" applyFill="1" applyAlignment="1" applyProtection="1">
      <alignment horizontal="right"/>
      <protection/>
    </xf>
    <xf numFmtId="0" fontId="16" fillId="34" borderId="21" xfId="0" applyFont="1" applyFill="1" applyBorder="1" applyAlignment="1" applyProtection="1">
      <alignment/>
      <protection locked="0"/>
    </xf>
    <xf numFmtId="0" fontId="17" fillId="33" borderId="0" xfId="0" applyFont="1" applyFill="1" applyAlignment="1" applyProtection="1">
      <alignment/>
      <protection/>
    </xf>
    <xf numFmtId="0" fontId="7" fillId="33" borderId="0" xfId="0" applyFont="1" applyFill="1" applyAlignment="1" applyProtection="1">
      <alignment/>
      <protection/>
    </xf>
    <xf numFmtId="0" fontId="11" fillId="33" borderId="0" xfId="0" applyFont="1" applyFill="1" applyAlignment="1" applyProtection="1">
      <alignment/>
      <protection/>
    </xf>
    <xf numFmtId="0" fontId="7" fillId="33" borderId="11" xfId="0" applyFont="1" applyFill="1" applyBorder="1" applyAlignment="1" applyProtection="1">
      <alignment wrapText="1" shrinkToFit="1"/>
      <protection/>
    </xf>
    <xf numFmtId="0" fontId="7" fillId="33" borderId="12" xfId="0" applyFont="1" applyFill="1" applyBorder="1" applyAlignment="1" applyProtection="1">
      <alignment horizontal="center" wrapText="1" shrinkToFit="1"/>
      <protection/>
    </xf>
    <xf numFmtId="0" fontId="7" fillId="33" borderId="20" xfId="0" applyFont="1" applyFill="1" applyBorder="1" applyAlignment="1" applyProtection="1">
      <alignment wrapText="1" shrinkToFit="1"/>
      <protection/>
    </xf>
    <xf numFmtId="0" fontId="7" fillId="33" borderId="23" xfId="0" applyFont="1" applyFill="1" applyBorder="1" applyAlignment="1" applyProtection="1">
      <alignment horizontal="center" wrapText="1" shrinkToFit="1"/>
      <protection/>
    </xf>
    <xf numFmtId="0" fontId="0" fillId="33" borderId="21" xfId="0" applyFill="1" applyBorder="1" applyAlignment="1" applyProtection="1">
      <alignment vertical="center" wrapText="1" shrinkToFit="1"/>
      <protection/>
    </xf>
    <xf numFmtId="0" fontId="0" fillId="34" borderId="21" xfId="0" applyFill="1" applyBorder="1" applyAlignment="1" applyProtection="1">
      <alignment horizontal="center" wrapText="1" shrinkToFit="1"/>
      <protection locked="0"/>
    </xf>
    <xf numFmtId="0" fontId="0" fillId="34" borderId="11" xfId="0" applyFont="1" applyFill="1" applyBorder="1" applyAlignment="1" applyProtection="1">
      <alignment horizontal="center"/>
      <protection locked="0"/>
    </xf>
    <xf numFmtId="0" fontId="0" fillId="33" borderId="21" xfId="0" applyFont="1" applyFill="1" applyBorder="1" applyAlignment="1" applyProtection="1">
      <alignment vertical="center" wrapText="1" shrinkToFit="1"/>
      <protection/>
    </xf>
    <xf numFmtId="0" fontId="0" fillId="34" borderId="13" xfId="0" applyFont="1" applyFill="1" applyBorder="1" applyAlignment="1" applyProtection="1">
      <alignment horizontal="center"/>
      <protection locked="0"/>
    </xf>
    <xf numFmtId="0" fontId="7" fillId="33" borderId="21" xfId="0" applyFont="1" applyFill="1" applyBorder="1" applyAlignment="1" applyProtection="1">
      <alignment vertical="center" wrapText="1" shrinkToFit="1"/>
      <protection/>
    </xf>
    <xf numFmtId="0" fontId="7" fillId="34" borderId="11" xfId="0" applyFont="1" applyFill="1" applyBorder="1" applyAlignment="1" applyProtection="1">
      <alignment horizontal="center"/>
      <protection locked="0"/>
    </xf>
    <xf numFmtId="0" fontId="7" fillId="33" borderId="0" xfId="0" applyFont="1" applyFill="1" applyAlignment="1" applyProtection="1">
      <alignment/>
      <protection/>
    </xf>
    <xf numFmtId="0" fontId="16" fillId="33" borderId="21" xfId="0" applyFont="1" applyFill="1" applyBorder="1" applyAlignment="1" applyProtection="1">
      <alignment vertical="center" wrapText="1" shrinkToFit="1"/>
      <protection/>
    </xf>
    <xf numFmtId="0" fontId="16" fillId="34" borderId="11" xfId="0" applyFont="1" applyFill="1" applyBorder="1" applyAlignment="1" applyProtection="1">
      <alignment horizontal="center"/>
      <protection locked="0"/>
    </xf>
    <xf numFmtId="0" fontId="16" fillId="33" borderId="0" xfId="0" applyFont="1" applyFill="1" applyAlignment="1" applyProtection="1">
      <alignment/>
      <protection/>
    </xf>
    <xf numFmtId="0" fontId="0" fillId="33" borderId="21" xfId="0" applyFill="1" applyBorder="1" applyAlignment="1" applyProtection="1">
      <alignment wrapText="1" shrinkToFit="1"/>
      <protection/>
    </xf>
    <xf numFmtId="0" fontId="16" fillId="33" borderId="21" xfId="0" applyFont="1" applyFill="1" applyBorder="1" applyAlignment="1" applyProtection="1">
      <alignment wrapText="1" shrinkToFit="1"/>
      <protection/>
    </xf>
    <xf numFmtId="0" fontId="16" fillId="34" borderId="21" xfId="0" applyFont="1" applyFill="1" applyBorder="1" applyAlignment="1" applyProtection="1">
      <alignment horizontal="center"/>
      <protection locked="0"/>
    </xf>
    <xf numFmtId="0" fontId="2" fillId="33" borderId="0" xfId="0" applyFont="1" applyFill="1" applyAlignment="1" applyProtection="1">
      <alignment/>
      <protection/>
    </xf>
    <xf numFmtId="0" fontId="2" fillId="33" borderId="0" xfId="0" applyFont="1" applyFill="1" applyAlignment="1" applyProtection="1">
      <alignment/>
      <protection/>
    </xf>
    <xf numFmtId="0" fontId="0" fillId="33" borderId="0" xfId="0" applyFill="1" applyAlignment="1" applyProtection="1">
      <alignment vertical="top"/>
      <protection/>
    </xf>
    <xf numFmtId="0" fontId="29" fillId="33" borderId="0" xfId="0" applyFont="1" applyFill="1" applyBorder="1" applyAlignment="1" applyProtection="1">
      <alignment horizontal="left"/>
      <protection/>
    </xf>
    <xf numFmtId="0" fontId="30" fillId="33" borderId="0" xfId="0" applyFont="1" applyFill="1" applyBorder="1" applyAlignment="1" applyProtection="1">
      <alignment horizontal="left"/>
      <protection/>
    </xf>
    <xf numFmtId="0" fontId="31" fillId="33" borderId="0" xfId="0" applyFont="1" applyFill="1" applyAlignment="1" applyProtection="1">
      <alignment/>
      <protection/>
    </xf>
    <xf numFmtId="0" fontId="0" fillId="33" borderId="11" xfId="0" applyFill="1" applyBorder="1" applyAlignment="1" applyProtection="1">
      <alignment/>
      <protection/>
    </xf>
    <xf numFmtId="0" fontId="32" fillId="33" borderId="17" xfId="0" applyFont="1" applyFill="1" applyBorder="1" applyAlignment="1" applyProtection="1">
      <alignment horizontal="left" indent="9"/>
      <protection/>
    </xf>
    <xf numFmtId="0" fontId="32" fillId="33" borderId="20" xfId="0" applyFont="1" applyFill="1" applyBorder="1" applyAlignment="1" applyProtection="1">
      <alignment horizontal="left" indent="9"/>
      <protection/>
    </xf>
    <xf numFmtId="0" fontId="23" fillId="33" borderId="21" xfId="0" applyFont="1" applyFill="1" applyBorder="1" applyAlignment="1" applyProtection="1">
      <alignment/>
      <protection/>
    </xf>
    <xf numFmtId="0" fontId="7" fillId="33" borderId="22" xfId="0" applyFont="1" applyFill="1" applyBorder="1" applyAlignment="1" applyProtection="1">
      <alignment horizontal="center"/>
      <protection/>
    </xf>
    <xf numFmtId="0" fontId="7" fillId="33" borderId="21" xfId="0" applyFont="1" applyFill="1" applyBorder="1" applyAlignment="1" applyProtection="1">
      <alignment/>
      <protection/>
    </xf>
    <xf numFmtId="0" fontId="7" fillId="33" borderId="21" xfId="0" applyFont="1" applyFill="1" applyBorder="1" applyAlignment="1" applyProtection="1">
      <alignment horizontal="center"/>
      <protection/>
    </xf>
    <xf numFmtId="0" fontId="0" fillId="33" borderId="21" xfId="0" applyFont="1" applyFill="1" applyBorder="1" applyAlignment="1" applyProtection="1">
      <alignment/>
      <protection/>
    </xf>
    <xf numFmtId="0" fontId="0" fillId="33" borderId="21" xfId="0" applyFont="1" applyFill="1" applyBorder="1" applyAlignment="1" applyProtection="1">
      <alignment horizontal="center"/>
      <protection/>
    </xf>
    <xf numFmtId="0" fontId="0" fillId="33" borderId="21" xfId="0" applyFont="1" applyFill="1" applyBorder="1" applyAlignment="1" applyProtection="1" quotePrefix="1">
      <alignment horizontal="center"/>
      <protection/>
    </xf>
    <xf numFmtId="0" fontId="7" fillId="33" borderId="0" xfId="0" applyFont="1" applyFill="1" applyBorder="1" applyAlignment="1" applyProtection="1">
      <alignment/>
      <protection/>
    </xf>
    <xf numFmtId="0" fontId="0" fillId="33" borderId="0" xfId="0" applyFill="1" applyBorder="1" applyAlignment="1" applyProtection="1">
      <alignment/>
      <protection/>
    </xf>
    <xf numFmtId="0" fontId="17" fillId="35" borderId="21" xfId="0" applyFont="1" applyFill="1" applyBorder="1" applyAlignment="1" applyProtection="1">
      <alignment/>
      <protection locked="0"/>
    </xf>
    <xf numFmtId="0" fontId="27" fillId="33" borderId="0" xfId="0" applyFont="1" applyFill="1" applyAlignment="1" applyProtection="1">
      <alignment wrapText="1"/>
      <protection/>
    </xf>
    <xf numFmtId="0" fontId="25" fillId="33" borderId="21" xfId="0" applyFont="1" applyFill="1" applyBorder="1" applyAlignment="1" applyProtection="1">
      <alignment vertical="top" wrapText="1"/>
      <protection/>
    </xf>
    <xf numFmtId="0" fontId="33" fillId="33" borderId="10" xfId="0" applyFont="1" applyFill="1" applyBorder="1" applyAlignment="1" applyProtection="1">
      <alignment horizontal="center" vertical="top" wrapText="1"/>
      <protection/>
    </xf>
    <xf numFmtId="0" fontId="33" fillId="33" borderId="20" xfId="0" applyFont="1" applyFill="1" applyBorder="1" applyAlignment="1" applyProtection="1">
      <alignment vertical="top" wrapText="1"/>
      <protection/>
    </xf>
    <xf numFmtId="0" fontId="25" fillId="35" borderId="22" xfId="0" applyFont="1" applyFill="1" applyBorder="1" applyAlignment="1" applyProtection="1">
      <alignment horizontal="center" vertical="top" wrapText="1"/>
      <protection locked="0"/>
    </xf>
    <xf numFmtId="0" fontId="25" fillId="33" borderId="24" xfId="0" applyFont="1" applyFill="1" applyBorder="1" applyAlignment="1" applyProtection="1">
      <alignment vertical="top" wrapText="1"/>
      <protection/>
    </xf>
    <xf numFmtId="0" fontId="25" fillId="33" borderId="24" xfId="0" applyFont="1" applyFill="1" applyBorder="1" applyAlignment="1" applyProtection="1">
      <alignment horizontal="center" vertical="top" wrapText="1"/>
      <protection/>
    </xf>
    <xf numFmtId="0" fontId="28" fillId="33" borderId="10" xfId="0" applyFont="1" applyFill="1" applyBorder="1" applyAlignment="1" applyProtection="1">
      <alignment horizontal="center" vertical="top" wrapText="1"/>
      <protection/>
    </xf>
    <xf numFmtId="0" fontId="25" fillId="33" borderId="20" xfId="0" applyFont="1" applyFill="1" applyBorder="1" applyAlignment="1" applyProtection="1">
      <alignment vertical="top" wrapText="1"/>
      <protection/>
    </xf>
    <xf numFmtId="0" fontId="28" fillId="33" borderId="22" xfId="0" applyFont="1" applyFill="1" applyBorder="1" applyAlignment="1" applyProtection="1">
      <alignment horizontal="center" wrapText="1"/>
      <protection/>
    </xf>
    <xf numFmtId="0" fontId="33" fillId="33" borderId="22" xfId="0" applyFont="1" applyFill="1" applyBorder="1" applyAlignment="1" applyProtection="1">
      <alignment horizontal="center" vertical="top" wrapText="1"/>
      <protection/>
    </xf>
    <xf numFmtId="0" fontId="28" fillId="33" borderId="20" xfId="0" applyFont="1" applyFill="1" applyBorder="1" applyAlignment="1" applyProtection="1">
      <alignment horizontal="right" vertical="top" wrapText="1"/>
      <protection/>
    </xf>
    <xf numFmtId="0" fontId="27" fillId="33" borderId="20" xfId="0" applyFont="1" applyFill="1" applyBorder="1" applyAlignment="1" applyProtection="1">
      <alignment vertical="top" wrapText="1"/>
      <protection/>
    </xf>
    <xf numFmtId="0" fontId="16" fillId="33" borderId="0" xfId="0" applyFont="1" applyFill="1" applyBorder="1" applyAlignment="1" applyProtection="1">
      <alignment/>
      <protection/>
    </xf>
    <xf numFmtId="0" fontId="36" fillId="0" borderId="21" xfId="0" applyFont="1" applyBorder="1" applyAlignment="1" applyProtection="1">
      <alignment horizontal="justify" vertical="top" wrapText="1"/>
      <protection/>
    </xf>
    <xf numFmtId="0" fontId="25" fillId="34" borderId="21" xfId="0" applyFont="1" applyFill="1" applyBorder="1" applyAlignment="1" applyProtection="1">
      <alignment horizontal="justify" vertical="top" wrapText="1"/>
      <protection locked="0"/>
    </xf>
    <xf numFmtId="0" fontId="25" fillId="34" borderId="21" xfId="0" applyFont="1" applyFill="1" applyBorder="1" applyAlignment="1" applyProtection="1">
      <alignment horizontal="center" vertical="top" wrapText="1"/>
      <protection locked="0"/>
    </xf>
    <xf numFmtId="0" fontId="0" fillId="33" borderId="0" xfId="0" applyFill="1" applyBorder="1" applyAlignment="1" applyProtection="1">
      <alignment/>
      <protection locked="0"/>
    </xf>
    <xf numFmtId="0" fontId="7" fillId="34" borderId="21" xfId="0" applyFont="1" applyFill="1" applyBorder="1" applyAlignment="1" applyProtection="1">
      <alignment horizontal="center"/>
      <protection locked="0"/>
    </xf>
    <xf numFmtId="0" fontId="6" fillId="33" borderId="0" xfId="0" applyFont="1" applyFill="1" applyAlignment="1" applyProtection="1">
      <alignment/>
      <protection/>
    </xf>
    <xf numFmtId="0" fontId="6" fillId="33" borderId="0" xfId="0" applyFont="1" applyFill="1" applyBorder="1" applyAlignment="1" applyProtection="1">
      <alignment/>
      <protection/>
    </xf>
    <xf numFmtId="0" fontId="2" fillId="33" borderId="0" xfId="0" applyFont="1" applyFill="1" applyBorder="1" applyAlignment="1" applyProtection="1">
      <alignment/>
      <protection/>
    </xf>
    <xf numFmtId="0" fontId="23" fillId="33" borderId="20" xfId="0" applyFont="1" applyFill="1" applyBorder="1" applyAlignment="1" applyProtection="1">
      <alignment horizontal="center"/>
      <protection/>
    </xf>
    <xf numFmtId="0" fontId="23" fillId="33" borderId="21" xfId="0" applyFont="1" applyFill="1" applyBorder="1" applyAlignment="1" applyProtection="1">
      <alignment horizontal="center"/>
      <protection/>
    </xf>
    <xf numFmtId="0" fontId="7" fillId="34" borderId="22" xfId="0" applyFont="1" applyFill="1" applyBorder="1" applyAlignment="1" applyProtection="1">
      <alignment horizontal="center"/>
      <protection locked="0"/>
    </xf>
    <xf numFmtId="0" fontId="7" fillId="34" borderId="21" xfId="0" applyFont="1" applyFill="1" applyBorder="1" applyAlignment="1" applyProtection="1">
      <alignment/>
      <protection locked="0"/>
    </xf>
    <xf numFmtId="2" fontId="0" fillId="33" borderId="21" xfId="0" applyNumberFormat="1" applyFill="1" applyBorder="1" applyAlignment="1" applyProtection="1">
      <alignment horizontal="center"/>
      <protection/>
    </xf>
    <xf numFmtId="0" fontId="0" fillId="36" borderId="21" xfId="0" applyFill="1" applyBorder="1" applyAlignment="1" applyProtection="1">
      <alignment horizontal="center"/>
      <protection/>
    </xf>
    <xf numFmtId="2" fontId="7" fillId="33" borderId="21" xfId="0" applyNumberFormat="1" applyFont="1" applyFill="1" applyBorder="1" applyAlignment="1" applyProtection="1" quotePrefix="1">
      <alignment horizontal="center"/>
      <protection/>
    </xf>
    <xf numFmtId="0" fontId="7" fillId="36" borderId="21" xfId="0" applyFont="1" applyFill="1" applyBorder="1" applyAlignment="1" applyProtection="1">
      <alignment horizontal="center"/>
      <protection/>
    </xf>
    <xf numFmtId="0" fontId="16" fillId="33" borderId="21" xfId="0" applyFont="1" applyFill="1" applyBorder="1" applyAlignment="1" applyProtection="1">
      <alignment/>
      <protection/>
    </xf>
    <xf numFmtId="0" fontId="16" fillId="33" borderId="21" xfId="0" applyFont="1" applyFill="1" applyBorder="1" applyAlignment="1" applyProtection="1">
      <alignment horizontal="center"/>
      <protection/>
    </xf>
    <xf numFmtId="2" fontId="16" fillId="33" borderId="21" xfId="0" applyNumberFormat="1" applyFont="1" applyFill="1" applyBorder="1" applyAlignment="1" applyProtection="1">
      <alignment horizontal="center"/>
      <protection/>
    </xf>
    <xf numFmtId="0" fontId="16" fillId="36" borderId="21" xfId="0" applyFont="1" applyFill="1" applyBorder="1" applyAlignment="1" applyProtection="1">
      <alignment horizontal="center"/>
      <protection/>
    </xf>
    <xf numFmtId="0" fontId="25" fillId="33" borderId="0" xfId="0" applyFont="1" applyFill="1" applyAlignment="1" applyProtection="1">
      <alignment horizontal="left" indent="1"/>
      <protection/>
    </xf>
    <xf numFmtId="0" fontId="2" fillId="33" borderId="0" xfId="0" applyFont="1" applyFill="1" applyBorder="1" applyAlignment="1" applyProtection="1">
      <alignment horizontal="center"/>
      <protection locked="0"/>
    </xf>
    <xf numFmtId="0" fontId="6" fillId="33" borderId="22" xfId="0" applyFont="1" applyFill="1" applyBorder="1" applyAlignment="1">
      <alignment horizontal="center" vertical="top" wrapText="1"/>
    </xf>
    <xf numFmtId="0" fontId="7" fillId="0" borderId="20" xfId="0" applyFont="1" applyBorder="1" applyAlignment="1">
      <alignment horizontal="center" vertical="top" wrapText="1"/>
    </xf>
    <xf numFmtId="0" fontId="7" fillId="0" borderId="22" xfId="0" applyFont="1" applyBorder="1" applyAlignment="1">
      <alignment horizontal="center" vertical="top" wrapText="1"/>
    </xf>
    <xf numFmtId="0" fontId="2" fillId="33" borderId="21" xfId="0" applyFont="1" applyFill="1" applyBorder="1" applyAlignment="1">
      <alignment vertical="center"/>
    </xf>
    <xf numFmtId="0" fontId="2" fillId="33" borderId="21" xfId="0" applyFont="1" applyFill="1" applyBorder="1" applyAlignment="1" quotePrefix="1">
      <alignment horizontal="center" vertical="center"/>
    </xf>
    <xf numFmtId="0" fontId="2" fillId="34" borderId="21" xfId="0" applyFont="1" applyFill="1" applyBorder="1" applyAlignment="1" applyProtection="1">
      <alignment horizontal="center" vertical="center"/>
      <protection locked="0"/>
    </xf>
    <xf numFmtId="164" fontId="2" fillId="34" borderId="10" xfId="0" applyNumberFormat="1"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1" fontId="2" fillId="33" borderId="21" xfId="0" applyNumberFormat="1" applyFont="1" applyFill="1" applyBorder="1" applyAlignment="1">
      <alignment horizontal="center" vertical="center"/>
    </xf>
    <xf numFmtId="0" fontId="2" fillId="33" borderId="10" xfId="0" applyFont="1" applyFill="1" applyBorder="1" applyAlignment="1" quotePrefix="1">
      <alignment horizontal="center"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33" borderId="10" xfId="0" applyFont="1" applyFill="1" applyBorder="1" applyAlignment="1">
      <alignment horizontal="center" vertical="center"/>
    </xf>
    <xf numFmtId="0" fontId="2" fillId="33" borderId="11" xfId="0" applyFont="1" applyFill="1" applyBorder="1" applyAlignment="1">
      <alignment vertical="center"/>
    </xf>
    <xf numFmtId="0" fontId="2" fillId="33" borderId="11" xfId="0" applyFont="1" applyFill="1" applyBorder="1" applyAlignment="1">
      <alignment horizontal="center" vertical="center"/>
    </xf>
    <xf numFmtId="0" fontId="2" fillId="33" borderId="11" xfId="0" applyFont="1" applyFill="1" applyBorder="1" applyAlignment="1" quotePrefix="1">
      <alignment horizontal="center" vertical="center"/>
    </xf>
    <xf numFmtId="164" fontId="2" fillId="33" borderId="14" xfId="0" applyNumberFormat="1" applyFont="1" applyFill="1" applyBorder="1" applyAlignment="1" quotePrefix="1">
      <alignment horizontal="center" vertical="center"/>
    </xf>
    <xf numFmtId="0" fontId="0" fillId="33" borderId="11" xfId="0" applyFill="1" applyBorder="1" applyAlignment="1">
      <alignment vertical="center"/>
    </xf>
    <xf numFmtId="0" fontId="2" fillId="33" borderId="20" xfId="0" applyFont="1" applyFill="1" applyBorder="1" applyAlignment="1" quotePrefix="1">
      <alignment vertical="center"/>
    </xf>
    <xf numFmtId="0" fontId="2" fillId="33" borderId="20" xfId="0" applyFont="1" applyFill="1" applyBorder="1" applyAlignment="1">
      <alignment horizontal="center" vertical="center"/>
    </xf>
    <xf numFmtId="0" fontId="2" fillId="33" borderId="20" xfId="0" applyFont="1" applyFill="1" applyBorder="1" applyAlignment="1" quotePrefix="1">
      <alignment horizontal="center" vertical="center"/>
    </xf>
    <xf numFmtId="164" fontId="2" fillId="33" borderId="22" xfId="0" applyNumberFormat="1"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7" xfId="0" applyFont="1" applyFill="1" applyBorder="1" applyAlignment="1">
      <alignment vertical="center"/>
    </xf>
    <xf numFmtId="0" fontId="2" fillId="33" borderId="17"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7" xfId="0" applyFont="1" applyFill="1" applyBorder="1" applyAlignment="1" quotePrefix="1">
      <alignment vertical="center"/>
    </xf>
    <xf numFmtId="0" fontId="2" fillId="33" borderId="17" xfId="0" applyFont="1" applyFill="1" applyBorder="1" applyAlignment="1" quotePrefix="1">
      <alignment horizontal="center" vertical="center"/>
    </xf>
    <xf numFmtId="0" fontId="2" fillId="34" borderId="17" xfId="0" applyFont="1" applyFill="1" applyBorder="1" applyAlignment="1" applyProtection="1">
      <alignment horizontal="center" vertical="center"/>
      <protection locked="0"/>
    </xf>
    <xf numFmtId="0" fontId="2" fillId="34" borderId="19" xfId="0" applyFont="1" applyFill="1" applyBorder="1" applyAlignment="1" applyProtection="1">
      <alignment horizontal="center" vertical="center"/>
      <protection locked="0"/>
    </xf>
    <xf numFmtId="164" fontId="2" fillId="33" borderId="17" xfId="0" applyNumberFormat="1" applyFont="1" applyFill="1" applyBorder="1" applyAlignment="1">
      <alignment horizontal="center" vertical="center"/>
    </xf>
    <xf numFmtId="0" fontId="2" fillId="33" borderId="19" xfId="0" applyFont="1" applyFill="1" applyBorder="1" applyAlignment="1" quotePrefix="1">
      <alignment horizontal="center" vertical="center"/>
    </xf>
    <xf numFmtId="164" fontId="2" fillId="33" borderId="20" xfId="0" applyNumberFormat="1" applyFont="1" applyFill="1" applyBorder="1" applyAlignment="1">
      <alignment horizontal="center" vertical="center"/>
    </xf>
    <xf numFmtId="0" fontId="2" fillId="33" borderId="22" xfId="0" applyFont="1" applyFill="1" applyBorder="1" applyAlignment="1" quotePrefix="1">
      <alignment horizontal="center" vertical="center"/>
    </xf>
    <xf numFmtId="0" fontId="17" fillId="33" borderId="20" xfId="0" applyFont="1" applyFill="1" applyBorder="1" applyAlignment="1">
      <alignment horizontal="center" vertical="center" wrapText="1"/>
    </xf>
    <xf numFmtId="0" fontId="0" fillId="33" borderId="17" xfId="0" applyFill="1" applyBorder="1" applyAlignment="1">
      <alignment vertical="center"/>
    </xf>
    <xf numFmtId="164" fontId="2" fillId="33" borderId="19" xfId="0" applyNumberFormat="1" applyFont="1" applyFill="1" applyBorder="1" applyAlignment="1">
      <alignment horizontal="center" vertical="center"/>
    </xf>
    <xf numFmtId="164" fontId="2" fillId="33" borderId="10" xfId="0" applyNumberFormat="1" applyFont="1" applyFill="1" applyBorder="1" applyAlignment="1">
      <alignment horizontal="center" vertical="center"/>
    </xf>
    <xf numFmtId="0" fontId="17" fillId="33" borderId="11"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7"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2" fillId="33" borderId="17" xfId="0" applyFont="1" applyFill="1" applyBorder="1" applyAlignment="1" quotePrefix="1">
      <alignment horizontal="left" vertical="center" wrapText="1"/>
    </xf>
    <xf numFmtId="0" fontId="2" fillId="33" borderId="22" xfId="0" applyFont="1" applyFill="1" applyBorder="1" applyAlignment="1">
      <alignment horizontal="center" vertical="center"/>
    </xf>
    <xf numFmtId="0" fontId="17" fillId="33" borderId="22" xfId="0" applyFont="1" applyFill="1" applyBorder="1" applyAlignment="1">
      <alignment horizontal="center" vertical="center" wrapText="1"/>
    </xf>
    <xf numFmtId="0" fontId="2" fillId="33" borderId="21" xfId="0" applyFont="1" applyFill="1" applyBorder="1" applyAlignment="1">
      <alignment horizontal="center" vertical="center"/>
    </xf>
    <xf numFmtId="165" fontId="42" fillId="33" borderId="10" xfId="0" applyNumberFormat="1" applyFont="1" applyFill="1" applyBorder="1" applyAlignment="1">
      <alignment horizontal="center" vertical="center"/>
    </xf>
    <xf numFmtId="0" fontId="2" fillId="33" borderId="21" xfId="0" applyFont="1" applyFill="1" applyBorder="1" applyAlignment="1">
      <alignment horizontal="center" vertical="center" wrapText="1"/>
    </xf>
    <xf numFmtId="0" fontId="2" fillId="34" borderId="11" xfId="0" applyFont="1" applyFill="1" applyBorder="1" applyAlignment="1" applyProtection="1">
      <alignment/>
      <protection locked="0"/>
    </xf>
    <xf numFmtId="0" fontId="6" fillId="33" borderId="15" xfId="0" applyFont="1" applyFill="1" applyBorder="1" applyAlignment="1">
      <alignment horizontal="right"/>
    </xf>
    <xf numFmtId="0" fontId="6" fillId="33" borderId="25" xfId="0" applyFont="1" applyFill="1" applyBorder="1" applyAlignment="1">
      <alignment/>
    </xf>
    <xf numFmtId="0" fontId="26" fillId="33" borderId="0" xfId="0" applyFont="1" applyFill="1" applyAlignment="1">
      <alignment/>
    </xf>
    <xf numFmtId="0" fontId="0" fillId="33" borderId="21" xfId="0" applyFont="1" applyFill="1" applyBorder="1" applyAlignment="1">
      <alignment horizontal="center"/>
    </xf>
    <xf numFmtId="0" fontId="6" fillId="33" borderId="10" xfId="0" applyFont="1" applyFill="1" applyBorder="1" applyAlignment="1">
      <alignment horizontal="centerContinuous" wrapText="1"/>
    </xf>
    <xf numFmtId="0" fontId="23" fillId="33" borderId="23" xfId="0" applyFont="1" applyFill="1" applyBorder="1" applyAlignment="1">
      <alignment horizontal="left"/>
    </xf>
    <xf numFmtId="0" fontId="6" fillId="33" borderId="20" xfId="0" applyFont="1" applyFill="1" applyBorder="1" applyAlignment="1">
      <alignment horizontal="center" vertical="top" wrapText="1"/>
    </xf>
    <xf numFmtId="164" fontId="2" fillId="33" borderId="21" xfId="0" applyNumberFormat="1" applyFont="1" applyFill="1" applyBorder="1" applyAlignment="1">
      <alignment horizontal="center" vertical="center"/>
    </xf>
    <xf numFmtId="164" fontId="2" fillId="33" borderId="21" xfId="0" applyNumberFormat="1" applyFont="1" applyFill="1" applyBorder="1" applyAlignment="1" quotePrefix="1">
      <alignment horizontal="center" vertical="center"/>
    </xf>
    <xf numFmtId="0" fontId="4" fillId="33" borderId="21" xfId="0" applyFont="1" applyFill="1" applyBorder="1" applyAlignment="1">
      <alignment horizontal="center" vertical="center"/>
    </xf>
    <xf numFmtId="0" fontId="2" fillId="33" borderId="17" xfId="0" applyFont="1" applyFill="1" applyBorder="1" applyAlignment="1">
      <alignment vertical="center" wrapText="1"/>
    </xf>
    <xf numFmtId="0" fontId="2" fillId="34" borderId="21" xfId="0" applyFont="1" applyFill="1" applyBorder="1" applyAlignment="1" applyProtection="1">
      <alignment vertical="center"/>
      <protection locked="0"/>
    </xf>
    <xf numFmtId="0" fontId="0" fillId="33" borderId="0" xfId="0" applyFill="1" applyAlignment="1">
      <alignment vertical="center"/>
    </xf>
    <xf numFmtId="0" fontId="2" fillId="34" borderId="11" xfId="0" applyFont="1" applyFill="1" applyBorder="1" applyAlignment="1" applyProtection="1">
      <alignment vertical="center"/>
      <protection locked="0"/>
    </xf>
    <xf numFmtId="2" fontId="0" fillId="33" borderId="21" xfId="0" applyNumberFormat="1" applyFill="1" applyBorder="1" applyAlignment="1" applyProtection="1">
      <alignment horizontal="center"/>
      <protection locked="0"/>
    </xf>
    <xf numFmtId="0" fontId="6" fillId="33" borderId="15" xfId="0" applyFont="1" applyFill="1" applyBorder="1" applyAlignment="1">
      <alignment horizontal="centerContinuous" wrapText="1"/>
    </xf>
    <xf numFmtId="0" fontId="6" fillId="33" borderId="15" xfId="0" applyFont="1" applyFill="1" applyBorder="1" applyAlignment="1">
      <alignment horizontal="centerContinuous" vertical="center" wrapText="1"/>
    </xf>
    <xf numFmtId="0" fontId="6" fillId="33" borderId="10" xfId="0" applyFont="1" applyFill="1" applyBorder="1" applyAlignment="1">
      <alignment horizontal="centerContinuous" vertical="center" wrapText="1"/>
    </xf>
    <xf numFmtId="0" fontId="2" fillId="34" borderId="10" xfId="0" applyFont="1" applyFill="1" applyBorder="1" applyAlignment="1" applyProtection="1">
      <alignment vertical="center"/>
      <protection locked="0"/>
    </xf>
    <xf numFmtId="0" fontId="2" fillId="34" borderId="20" xfId="0" applyFont="1" applyFill="1" applyBorder="1" applyAlignment="1" applyProtection="1">
      <alignment vertical="center"/>
      <protection locked="0"/>
    </xf>
    <xf numFmtId="0" fontId="2" fillId="34" borderId="22" xfId="0" applyFont="1" applyFill="1" applyBorder="1" applyAlignment="1" applyProtection="1">
      <alignment vertical="center"/>
      <protection locked="0"/>
    </xf>
    <xf numFmtId="0" fontId="2" fillId="34" borderId="17" xfId="0" applyFont="1" applyFill="1" applyBorder="1" applyAlignment="1" applyProtection="1">
      <alignment vertical="center"/>
      <protection locked="0"/>
    </xf>
    <xf numFmtId="0" fontId="2" fillId="34" borderId="19" xfId="0" applyFont="1" applyFill="1" applyBorder="1" applyAlignment="1" applyProtection="1">
      <alignment vertical="center"/>
      <protection locked="0"/>
    </xf>
    <xf numFmtId="164" fontId="0" fillId="35" borderId="21" xfId="0" applyNumberFormat="1" applyFill="1" applyBorder="1" applyAlignment="1" applyProtection="1">
      <alignment/>
      <protection locked="0"/>
    </xf>
    <xf numFmtId="166" fontId="0" fillId="33" borderId="21" xfId="0" applyNumberFormat="1" applyFill="1" applyBorder="1" applyAlignment="1">
      <alignment horizontal="right"/>
    </xf>
    <xf numFmtId="0" fontId="25" fillId="35" borderId="22" xfId="0" applyFont="1" applyFill="1" applyBorder="1" applyAlignment="1" applyProtection="1">
      <alignment vertical="top" wrapText="1"/>
      <protection locked="0"/>
    </xf>
    <xf numFmtId="3" fontId="0" fillId="34" borderId="11" xfId="0" applyNumberFormat="1" applyFill="1" applyBorder="1" applyAlignment="1" applyProtection="1">
      <alignment horizontal="center"/>
      <protection locked="0"/>
    </xf>
    <xf numFmtId="0" fontId="0" fillId="33" borderId="21" xfId="0" applyFill="1" applyBorder="1" applyAlignment="1" applyProtection="1">
      <alignment horizontal="center"/>
      <protection/>
    </xf>
    <xf numFmtId="0" fontId="47" fillId="33" borderId="0" xfId="0" applyFont="1" applyFill="1" applyAlignment="1">
      <alignment/>
    </xf>
    <xf numFmtId="0" fontId="48" fillId="33" borderId="0" xfId="0" applyFont="1" applyFill="1" applyAlignment="1">
      <alignment/>
    </xf>
    <xf numFmtId="0" fontId="0" fillId="33" borderId="0" xfId="0" applyFont="1" applyFill="1" applyAlignment="1">
      <alignment/>
    </xf>
    <xf numFmtId="0" fontId="33" fillId="33" borderId="21" xfId="0" applyFont="1" applyFill="1" applyBorder="1" applyAlignment="1">
      <alignment vertical="top" wrapText="1"/>
    </xf>
    <xf numFmtId="0" fontId="25" fillId="35" borderId="10" xfId="0" applyFont="1" applyFill="1" applyBorder="1" applyAlignment="1" applyProtection="1">
      <alignment vertical="top" wrapText="1"/>
      <protection locked="0"/>
    </xf>
    <xf numFmtId="0" fontId="49" fillId="33" borderId="0" xfId="0" applyFont="1" applyFill="1" applyAlignment="1">
      <alignment/>
    </xf>
    <xf numFmtId="0" fontId="8" fillId="33" borderId="0" xfId="0" applyFont="1" applyFill="1" applyAlignment="1">
      <alignment/>
    </xf>
    <xf numFmtId="0" fontId="33" fillId="33" borderId="20" xfId="0" applyFont="1" applyFill="1" applyBorder="1" applyAlignment="1">
      <alignment vertical="top" wrapText="1"/>
    </xf>
    <xf numFmtId="0" fontId="25" fillId="35" borderId="21" xfId="0" applyFont="1" applyFill="1" applyBorder="1" applyAlignment="1" applyProtection="1">
      <alignment vertical="top" wrapText="1"/>
      <protection locked="0"/>
    </xf>
    <xf numFmtId="0" fontId="33" fillId="33" borderId="0" xfId="0" applyFont="1" applyFill="1" applyAlignment="1">
      <alignment/>
    </xf>
    <xf numFmtId="0" fontId="28" fillId="33" borderId="22" xfId="0" applyFont="1" applyFill="1" applyBorder="1" applyAlignment="1">
      <alignment horizontal="center" vertical="top" wrapText="1"/>
    </xf>
    <xf numFmtId="0" fontId="28" fillId="33" borderId="15" xfId="0" applyFont="1" applyFill="1" applyBorder="1" applyAlignment="1">
      <alignment vertical="top" wrapText="1"/>
    </xf>
    <xf numFmtId="0" fontId="28" fillId="33" borderId="21" xfId="0" applyFont="1" applyFill="1" applyBorder="1" applyAlignment="1">
      <alignment vertical="top" wrapText="1"/>
    </xf>
    <xf numFmtId="0" fontId="27" fillId="33" borderId="22" xfId="0" applyFont="1" applyFill="1" applyBorder="1" applyAlignment="1">
      <alignment horizontal="center" vertical="top" wrapText="1"/>
    </xf>
    <xf numFmtId="0" fontId="51" fillId="33" borderId="20" xfId="0" applyFont="1" applyFill="1" applyBorder="1" applyAlignment="1">
      <alignment vertical="top" wrapText="1"/>
    </xf>
    <xf numFmtId="0" fontId="53" fillId="35" borderId="22" xfId="0" applyFont="1" applyFill="1" applyBorder="1" applyAlignment="1" applyProtection="1">
      <alignment vertical="top" wrapText="1"/>
      <protection locked="0"/>
    </xf>
    <xf numFmtId="0" fontId="54" fillId="35" borderId="22" xfId="0" applyFont="1" applyFill="1" applyBorder="1" applyAlignment="1" applyProtection="1">
      <alignment horizontal="center" vertical="top" wrapText="1"/>
      <protection locked="0"/>
    </xf>
    <xf numFmtId="0" fontId="53" fillId="35" borderId="22" xfId="0" applyFont="1" applyFill="1" applyBorder="1" applyAlignment="1" applyProtection="1">
      <alignment horizontal="center" vertical="top" wrapText="1"/>
      <protection locked="0"/>
    </xf>
    <xf numFmtId="0" fontId="27" fillId="35" borderId="22" xfId="0" applyFont="1" applyFill="1" applyBorder="1" applyAlignment="1" applyProtection="1">
      <alignment horizontal="center" vertical="top" wrapText="1"/>
      <protection locked="0"/>
    </xf>
    <xf numFmtId="0" fontId="56" fillId="35" borderId="22" xfId="0" applyFont="1" applyFill="1" applyBorder="1" applyAlignment="1" applyProtection="1">
      <alignment horizontal="center" vertical="top" wrapText="1"/>
      <protection locked="0"/>
    </xf>
    <xf numFmtId="0" fontId="27" fillId="33" borderId="0" xfId="0" applyFont="1" applyFill="1" applyAlignment="1">
      <alignment/>
    </xf>
    <xf numFmtId="0" fontId="27" fillId="33" borderId="0" xfId="0" applyFont="1" applyFill="1" applyAlignment="1">
      <alignment horizontal="left" indent="1"/>
    </xf>
    <xf numFmtId="0" fontId="20" fillId="33" borderId="0" xfId="36" applyFill="1" applyAlignment="1" applyProtection="1">
      <alignment horizontal="left" indent="1"/>
      <protection/>
    </xf>
    <xf numFmtId="164" fontId="0" fillId="33" borderId="21" xfId="0" applyNumberFormat="1" applyFont="1" applyFill="1" applyBorder="1" applyAlignment="1">
      <alignment horizontal="center"/>
    </xf>
    <xf numFmtId="0" fontId="0" fillId="33" borderId="21" xfId="0" applyFont="1" applyFill="1" applyBorder="1" applyAlignment="1">
      <alignment/>
    </xf>
    <xf numFmtId="164" fontId="58" fillId="33" borderId="20" xfId="0" applyNumberFormat="1" applyFont="1" applyFill="1" applyBorder="1" applyAlignment="1">
      <alignment horizontal="center"/>
    </xf>
    <xf numFmtId="2" fontId="0" fillId="33" borderId="21" xfId="0" applyNumberFormat="1" applyFont="1" applyFill="1" applyBorder="1" applyAlignment="1">
      <alignment horizontal="center"/>
    </xf>
    <xf numFmtId="164" fontId="58" fillId="33" borderId="17" xfId="0" applyNumberFormat="1" applyFont="1" applyFill="1" applyBorder="1" applyAlignment="1">
      <alignment horizontal="center"/>
    </xf>
    <xf numFmtId="0" fontId="0" fillId="33" borderId="20" xfId="0" applyFont="1" applyFill="1" applyBorder="1" applyAlignment="1">
      <alignment/>
    </xf>
    <xf numFmtId="0" fontId="0" fillId="33" borderId="20" xfId="0" applyFont="1" applyFill="1" applyBorder="1" applyAlignment="1">
      <alignment horizontal="center"/>
    </xf>
    <xf numFmtId="1" fontId="0" fillId="33" borderId="21" xfId="0" applyNumberFormat="1" applyFont="1" applyFill="1" applyBorder="1" applyAlignment="1">
      <alignment horizontal="center"/>
    </xf>
    <xf numFmtId="0" fontId="58" fillId="33" borderId="17" xfId="0" applyFont="1" applyFill="1" applyBorder="1" applyAlignment="1">
      <alignment horizontal="center"/>
    </xf>
    <xf numFmtId="166" fontId="0" fillId="33" borderId="21" xfId="0" applyNumberFormat="1" applyFont="1" applyFill="1" applyBorder="1" applyAlignment="1">
      <alignment horizontal="center"/>
    </xf>
    <xf numFmtId="0" fontId="58" fillId="33" borderId="20" xfId="0" applyFont="1" applyFill="1" applyBorder="1" applyAlignment="1">
      <alignment horizontal="center"/>
    </xf>
    <xf numFmtId="0" fontId="59" fillId="33" borderId="0" xfId="0" applyFont="1" applyFill="1" applyAlignment="1">
      <alignment/>
    </xf>
    <xf numFmtId="0" fontId="59" fillId="33" borderId="0" xfId="0" applyFont="1" applyFill="1" applyAlignment="1">
      <alignment horizontal="center"/>
    </xf>
    <xf numFmtId="0" fontId="59" fillId="0" borderId="0" xfId="0" applyFont="1" applyAlignment="1">
      <alignment/>
    </xf>
    <xf numFmtId="0" fontId="21" fillId="33" borderId="21" xfId="0" applyFont="1" applyFill="1" applyBorder="1" applyAlignment="1">
      <alignment horizontal="center"/>
    </xf>
    <xf numFmtId="0" fontId="0" fillId="33" borderId="17" xfId="0" applyFill="1" applyBorder="1" applyAlignment="1">
      <alignment/>
    </xf>
    <xf numFmtId="2" fontId="0" fillId="33" borderId="21" xfId="0" applyNumberFormat="1" applyFill="1" applyBorder="1" applyAlignment="1">
      <alignment/>
    </xf>
    <xf numFmtId="0" fontId="45" fillId="33" borderId="0" xfId="0" applyFont="1" applyFill="1" applyBorder="1" applyAlignment="1" applyProtection="1">
      <alignment vertical="top" wrapText="1"/>
      <protection locked="0"/>
    </xf>
    <xf numFmtId="0" fontId="0" fillId="35" borderId="16" xfId="0" applyFill="1" applyBorder="1" applyAlignment="1" applyProtection="1">
      <alignment horizontal="center"/>
      <protection locked="0"/>
    </xf>
    <xf numFmtId="0" fontId="0" fillId="35" borderId="10" xfId="0" applyFill="1" applyBorder="1" applyAlignment="1" applyProtection="1">
      <alignment horizontal="center"/>
      <protection locked="0"/>
    </xf>
    <xf numFmtId="0" fontId="2" fillId="33" borderId="21"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7" xfId="0" applyFont="1" applyFill="1" applyBorder="1" applyAlignment="1">
      <alignment horizontal="right"/>
    </xf>
    <xf numFmtId="0" fontId="11" fillId="33" borderId="20" xfId="0" applyFont="1" applyFill="1" applyBorder="1" applyAlignment="1">
      <alignment horizontal="left"/>
    </xf>
    <xf numFmtId="0" fontId="2" fillId="33" borderId="17" xfId="0" applyFont="1" applyFill="1" applyBorder="1" applyAlignment="1" quotePrefix="1">
      <alignment horizontal="right"/>
    </xf>
    <xf numFmtId="0" fontId="2" fillId="33" borderId="21" xfId="0" applyFont="1" applyFill="1" applyBorder="1" applyAlignment="1" quotePrefix="1">
      <alignment/>
    </xf>
    <xf numFmtId="164" fontId="0" fillId="35" borderId="21" xfId="0" applyNumberFormat="1" applyFill="1" applyBorder="1" applyAlignment="1" applyProtection="1">
      <alignment horizontal="center"/>
      <protection locked="0"/>
    </xf>
    <xf numFmtId="0" fontId="0" fillId="33" borderId="16" xfId="0" applyFill="1" applyBorder="1" applyAlignment="1" applyProtection="1">
      <alignment/>
      <protection/>
    </xf>
    <xf numFmtId="0" fontId="16" fillId="33" borderId="16" xfId="0" applyFont="1" applyFill="1" applyBorder="1" applyAlignment="1" applyProtection="1">
      <alignment/>
      <protection/>
    </xf>
    <xf numFmtId="0" fontId="0" fillId="33" borderId="16" xfId="0" applyFill="1" applyBorder="1" applyAlignment="1" applyProtection="1">
      <alignment horizontal="left"/>
      <protection/>
    </xf>
    <xf numFmtId="0" fontId="0" fillId="33" borderId="10" xfId="0" applyFill="1" applyBorder="1" applyAlignment="1" applyProtection="1">
      <alignment/>
      <protection/>
    </xf>
    <xf numFmtId="0" fontId="7" fillId="33" borderId="15" xfId="0" applyFont="1" applyFill="1" applyBorder="1" applyAlignment="1" applyProtection="1">
      <alignment horizontal="right"/>
      <protection/>
    </xf>
    <xf numFmtId="0" fontId="58" fillId="37" borderId="21" xfId="0" applyFont="1" applyFill="1" applyBorder="1" applyAlignment="1">
      <alignment/>
    </xf>
    <xf numFmtId="0" fontId="58" fillId="37" borderId="21" xfId="0" applyFont="1" applyFill="1" applyBorder="1" applyAlignment="1">
      <alignment horizontal="center"/>
    </xf>
    <xf numFmtId="1" fontId="58" fillId="33" borderId="17" xfId="0" applyNumberFormat="1" applyFont="1" applyFill="1" applyBorder="1" applyAlignment="1">
      <alignment horizontal="center"/>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xf>
    <xf numFmtId="0" fontId="11" fillId="33" borderId="18" xfId="0" applyFont="1" applyFill="1" applyBorder="1" applyAlignment="1">
      <alignment/>
    </xf>
    <xf numFmtId="0" fontId="7" fillId="0" borderId="20" xfId="0" applyFont="1" applyFill="1" applyBorder="1" applyAlignment="1">
      <alignment horizontal="center" wrapText="1"/>
    </xf>
    <xf numFmtId="0" fontId="7" fillId="0" borderId="23" xfId="0" applyFont="1" applyFill="1" applyBorder="1" applyAlignment="1">
      <alignment horizontal="center" wrapText="1"/>
    </xf>
    <xf numFmtId="0" fontId="7" fillId="0" borderId="26" xfId="0" applyFont="1" applyFill="1" applyBorder="1" applyAlignment="1" applyProtection="1">
      <alignment horizontal="center"/>
      <protection/>
    </xf>
    <xf numFmtId="0" fontId="0" fillId="34" borderId="21" xfId="0" applyFill="1" applyBorder="1" applyAlignment="1" applyProtection="1">
      <alignment horizontal="center"/>
      <protection/>
    </xf>
    <xf numFmtId="0" fontId="0" fillId="34" borderId="15" xfId="0" applyFill="1" applyBorder="1" applyAlignment="1" applyProtection="1">
      <alignment horizontal="center"/>
      <protection/>
    </xf>
    <xf numFmtId="0" fontId="0" fillId="34" borderId="27" xfId="0" applyFill="1" applyBorder="1" applyAlignment="1" applyProtection="1">
      <alignment horizontal="center"/>
      <protection/>
    </xf>
    <xf numFmtId="0" fontId="6" fillId="0" borderId="10" xfId="0" applyFont="1" applyFill="1" applyBorder="1" applyAlignment="1">
      <alignment horizontal="center" vertical="center"/>
    </xf>
    <xf numFmtId="0" fontId="2" fillId="0" borderId="14"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0" fillId="33" borderId="0" xfId="0" applyFont="1" applyFill="1" applyBorder="1" applyAlignment="1" applyProtection="1">
      <alignment horizontal="left"/>
      <protection locked="0"/>
    </xf>
    <xf numFmtId="0" fontId="0" fillId="33" borderId="0" xfId="0" applyFont="1" applyFill="1" applyBorder="1" applyAlignment="1" applyProtection="1">
      <alignment horizontal="left"/>
      <protection/>
    </xf>
    <xf numFmtId="1" fontId="2" fillId="34" borderId="21" xfId="0" applyNumberFormat="1" applyFont="1" applyFill="1" applyBorder="1" applyAlignment="1" applyProtection="1">
      <alignment horizontal="center" vertical="center"/>
      <protection locked="0"/>
    </xf>
    <xf numFmtId="164" fontId="2" fillId="34" borderId="21"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xf>
    <xf numFmtId="164" fontId="2" fillId="34" borderId="19" xfId="0" applyNumberFormat="1" applyFont="1" applyFill="1" applyBorder="1" applyAlignment="1" applyProtection="1">
      <alignment horizontal="center" vertical="center"/>
      <protection locked="0"/>
    </xf>
    <xf numFmtId="0" fontId="2" fillId="34" borderId="20" xfId="0" applyFont="1" applyFill="1" applyBorder="1" applyAlignment="1" applyProtection="1">
      <alignment horizontal="center" vertical="center"/>
      <protection locked="0"/>
    </xf>
    <xf numFmtId="164" fontId="2" fillId="34" borderId="22" xfId="0" applyNumberFormat="1" applyFont="1" applyFill="1" applyBorder="1" applyAlignment="1" applyProtection="1">
      <alignment horizontal="center" vertical="center"/>
      <protection locked="0"/>
    </xf>
    <xf numFmtId="164" fontId="2" fillId="34" borderId="17" xfId="0" applyNumberFormat="1" applyFont="1" applyFill="1" applyBorder="1" applyAlignment="1" applyProtection="1">
      <alignment horizontal="center" vertical="center"/>
      <protection locked="0"/>
    </xf>
    <xf numFmtId="2" fontId="2" fillId="34" borderId="22"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xf>
    <xf numFmtId="164" fontId="2" fillId="0" borderId="11" xfId="0" applyNumberFormat="1" applyFont="1" applyFill="1" applyBorder="1" applyAlignment="1" applyProtection="1">
      <alignment horizontal="center" vertical="center"/>
      <protection/>
    </xf>
    <xf numFmtId="164" fontId="2" fillId="34" borderId="20" xfId="0" applyNumberFormat="1" applyFont="1" applyFill="1" applyBorder="1" applyAlignment="1" applyProtection="1">
      <alignment horizontal="center" vertical="center"/>
      <protection locked="0"/>
    </xf>
    <xf numFmtId="2" fontId="2" fillId="34" borderId="20" xfId="0" applyNumberFormat="1"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xf>
    <xf numFmtId="1" fontId="2" fillId="33" borderId="11" xfId="0" applyNumberFormat="1" applyFont="1" applyFill="1" applyBorder="1" applyAlignment="1" applyProtection="1">
      <alignment horizontal="center" vertical="center"/>
      <protection/>
    </xf>
    <xf numFmtId="164" fontId="2" fillId="33" borderId="14" xfId="0" applyNumberFormat="1" applyFont="1" applyFill="1" applyBorder="1" applyAlignment="1" applyProtection="1">
      <alignment horizontal="center" vertical="center"/>
      <protection/>
    </xf>
    <xf numFmtId="0" fontId="0" fillId="34" borderId="0" xfId="0" applyFill="1" applyAlignment="1" applyProtection="1">
      <alignment horizontal="center" vertical="center"/>
      <protection locked="0"/>
    </xf>
    <xf numFmtId="0" fontId="2" fillId="33" borderId="11"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0" borderId="11" xfId="0" applyFont="1" applyFill="1" applyBorder="1" applyAlignment="1" applyProtection="1">
      <alignment vertical="center"/>
      <protection/>
    </xf>
    <xf numFmtId="0" fontId="0" fillId="0" borderId="20" xfId="0" applyFill="1" applyBorder="1" applyAlignment="1">
      <alignment/>
    </xf>
    <xf numFmtId="1" fontId="2" fillId="34" borderId="20" xfId="0" applyNumberFormat="1" applyFont="1" applyFill="1" applyBorder="1" applyAlignment="1" applyProtection="1">
      <alignment horizontal="center" vertical="center"/>
      <protection locked="0"/>
    </xf>
    <xf numFmtId="1" fontId="5" fillId="33" borderId="11" xfId="0" applyNumberFormat="1" applyFont="1" applyFill="1" applyBorder="1" applyAlignment="1" applyProtection="1">
      <alignment horizontal="center" vertical="center"/>
      <protection/>
    </xf>
    <xf numFmtId="1" fontId="2" fillId="34" borderId="17" xfId="0" applyNumberFormat="1" applyFont="1" applyFill="1" applyBorder="1" applyAlignment="1" applyProtection="1">
      <alignment horizontal="center" vertical="center"/>
      <protection locked="0"/>
    </xf>
    <xf numFmtId="0" fontId="2" fillId="34" borderId="28" xfId="0" applyFont="1" applyFill="1" applyBorder="1" applyAlignment="1" applyProtection="1">
      <alignment/>
      <protection locked="0"/>
    </xf>
    <xf numFmtId="0" fontId="0" fillId="33" borderId="0" xfId="0" applyFill="1" applyAlignment="1">
      <alignment horizontal="center" vertical="center"/>
    </xf>
    <xf numFmtId="0" fontId="0" fillId="34" borderId="21" xfId="0" applyFill="1" applyBorder="1" applyAlignment="1" applyProtection="1">
      <alignment horizontal="left" wrapText="1"/>
      <protection locked="0"/>
    </xf>
    <xf numFmtId="0" fontId="2" fillId="0" borderId="22" xfId="0" applyFont="1" applyFill="1" applyBorder="1" applyAlignment="1" applyProtection="1">
      <alignment horizontal="center" vertical="center"/>
      <protection locked="0"/>
    </xf>
    <xf numFmtId="0" fontId="2" fillId="34" borderId="22"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0" fontId="2" fillId="34" borderId="14" xfId="0" applyFont="1" applyFill="1" applyBorder="1" applyAlignment="1" applyProtection="1">
      <alignment horizontal="center" vertical="center"/>
      <protection locked="0"/>
    </xf>
    <xf numFmtId="164" fontId="2" fillId="34" borderId="14" xfId="0" applyNumberFormat="1" applyFont="1" applyFill="1" applyBorder="1" applyAlignment="1" applyProtection="1">
      <alignment horizontal="center" vertical="center"/>
      <protection locked="0"/>
    </xf>
    <xf numFmtId="164" fontId="2" fillId="34" borderId="11" xfId="0" applyNumberFormat="1" applyFont="1" applyFill="1" applyBorder="1" applyAlignment="1" applyProtection="1">
      <alignment horizontal="center" vertical="center"/>
      <protection locked="0"/>
    </xf>
    <xf numFmtId="0" fontId="2" fillId="34" borderId="2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0" fillId="34" borderId="21" xfId="0" applyFill="1" applyBorder="1" applyAlignment="1">
      <alignment/>
    </xf>
    <xf numFmtId="0" fontId="62" fillId="34" borderId="21" xfId="0" applyFont="1" applyFill="1" applyBorder="1" applyAlignment="1" applyProtection="1">
      <alignment/>
      <protection locked="0"/>
    </xf>
    <xf numFmtId="0" fontId="62" fillId="34" borderId="11" xfId="0" applyFont="1" applyFill="1" applyBorder="1" applyAlignment="1" applyProtection="1">
      <alignment/>
      <protection locked="0"/>
    </xf>
    <xf numFmtId="0" fontId="0" fillId="34" borderId="17" xfId="0" applyFill="1" applyBorder="1" applyAlignment="1">
      <alignment/>
    </xf>
    <xf numFmtId="0" fontId="0" fillId="34" borderId="20" xfId="0" applyFill="1" applyBorder="1" applyAlignment="1">
      <alignment/>
    </xf>
    <xf numFmtId="1" fontId="7" fillId="34" borderId="21" xfId="0" applyNumberFormat="1"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34" borderId="21" xfId="0" applyFill="1" applyBorder="1" applyAlignment="1" applyProtection="1">
      <alignment/>
      <protection locked="0"/>
    </xf>
    <xf numFmtId="49" fontId="0" fillId="34" borderId="21" xfId="0" applyNumberFormat="1" applyFill="1" applyBorder="1" applyAlignment="1" applyProtection="1">
      <alignment horizontal="center"/>
      <protection locked="0"/>
    </xf>
    <xf numFmtId="0" fontId="43" fillId="33" borderId="0" xfId="0" applyFont="1" applyFill="1" applyBorder="1" applyAlignment="1">
      <alignment horizontal="left" vertical="top" wrapText="1" indent="2"/>
    </xf>
    <xf numFmtId="0" fontId="6" fillId="33" borderId="0" xfId="0" applyFont="1" applyFill="1" applyBorder="1" applyAlignment="1">
      <alignment horizontal="right"/>
    </xf>
    <xf numFmtId="0" fontId="6" fillId="33" borderId="0" xfId="0" applyFont="1" applyFill="1" applyBorder="1" applyAlignment="1">
      <alignment/>
    </xf>
    <xf numFmtId="0" fontId="0" fillId="34" borderId="0" xfId="0" applyFill="1" applyAlignment="1">
      <alignment/>
    </xf>
    <xf numFmtId="3" fontId="0" fillId="34" borderId="13" xfId="0" applyNumberFormat="1" applyFill="1" applyBorder="1" applyAlignment="1" applyProtection="1">
      <alignment horizontal="right"/>
      <protection locked="0"/>
    </xf>
    <xf numFmtId="3" fontId="0" fillId="34" borderId="13" xfId="0" applyNumberFormat="1" applyFont="1" applyFill="1" applyBorder="1" applyAlignment="1" applyProtection="1">
      <alignment horizontal="right"/>
      <protection locked="0"/>
    </xf>
    <xf numFmtId="3" fontId="7" fillId="34" borderId="11" xfId="0" applyNumberFormat="1" applyFont="1" applyFill="1" applyBorder="1" applyAlignment="1" applyProtection="1">
      <alignment horizontal="right"/>
      <protection locked="0"/>
    </xf>
    <xf numFmtId="3" fontId="97" fillId="34" borderId="13" xfId="0" applyNumberFormat="1" applyFont="1" applyFill="1" applyBorder="1" applyAlignment="1" applyProtection="1">
      <alignment horizontal="right"/>
      <protection locked="0"/>
    </xf>
    <xf numFmtId="0" fontId="97" fillId="34" borderId="21" xfId="0" applyFont="1" applyFill="1" applyBorder="1" applyAlignment="1" applyProtection="1">
      <alignment horizontal="center"/>
      <protection locked="0"/>
    </xf>
    <xf numFmtId="0" fontId="97" fillId="34" borderId="21" xfId="0" applyFont="1" applyFill="1" applyBorder="1" applyAlignment="1" applyProtection="1">
      <alignment horizontal="center"/>
      <protection/>
    </xf>
    <xf numFmtId="0" fontId="97" fillId="34" borderId="15" xfId="0" applyFont="1" applyFill="1" applyBorder="1" applyAlignment="1" applyProtection="1">
      <alignment horizontal="center"/>
      <protection/>
    </xf>
    <xf numFmtId="0" fontId="97" fillId="34" borderId="27" xfId="0" applyFont="1" applyFill="1" applyBorder="1" applyAlignment="1" applyProtection="1">
      <alignment horizontal="center"/>
      <protection/>
    </xf>
    <xf numFmtId="0" fontId="2" fillId="34" borderId="17" xfId="0" applyFont="1" applyFill="1" applyBorder="1" applyAlignment="1">
      <alignment horizontal="center"/>
    </xf>
    <xf numFmtId="0" fontId="0" fillId="35" borderId="21" xfId="0" applyFont="1" applyFill="1" applyBorder="1" applyAlignment="1" applyProtection="1">
      <alignment/>
      <protection locked="0"/>
    </xf>
    <xf numFmtId="0" fontId="8" fillId="0" borderId="0" xfId="0" applyFont="1" applyFill="1" applyBorder="1" applyAlignment="1" applyProtection="1">
      <alignment horizontal="left" vertical="center" wrapText="1"/>
      <protection locked="0"/>
    </xf>
    <xf numFmtId="3" fontId="0" fillId="34" borderId="21" xfId="0" applyNumberFormat="1" applyFont="1" applyFill="1" applyBorder="1" applyAlignment="1">
      <alignment horizontal="right"/>
    </xf>
    <xf numFmtId="3" fontId="16" fillId="34" borderId="11" xfId="0" applyNumberFormat="1" applyFont="1" applyFill="1" applyBorder="1" applyAlignment="1" applyProtection="1">
      <alignment horizontal="right"/>
      <protection locked="0"/>
    </xf>
    <xf numFmtId="3" fontId="16" fillId="34" borderId="21" xfId="0" applyNumberFormat="1" applyFont="1" applyFill="1" applyBorder="1" applyAlignment="1" applyProtection="1">
      <alignment horizontal="right"/>
      <protection locked="0"/>
    </xf>
    <xf numFmtId="0" fontId="0" fillId="34" borderId="21" xfId="0" applyFont="1" applyFill="1" applyBorder="1" applyAlignment="1" applyProtection="1">
      <alignment horizontal="center"/>
      <protection locked="0"/>
    </xf>
    <xf numFmtId="0" fontId="7" fillId="34" borderId="15" xfId="0" applyFont="1" applyFill="1" applyBorder="1" applyAlignment="1" applyProtection="1">
      <alignment horizontal="center"/>
      <protection locked="0"/>
    </xf>
    <xf numFmtId="0" fontId="7" fillId="34" borderId="27" xfId="0" applyFont="1" applyFill="1" applyBorder="1" applyAlignment="1" applyProtection="1">
      <alignment horizontal="center"/>
      <protection/>
    </xf>
    <xf numFmtId="0" fontId="16" fillId="34" borderId="15" xfId="0" applyFont="1" applyFill="1" applyBorder="1" applyAlignment="1" applyProtection="1">
      <alignment horizontal="center"/>
      <protection locked="0"/>
    </xf>
    <xf numFmtId="0" fontId="0" fillId="34" borderId="21" xfId="0" applyFont="1" applyFill="1" applyBorder="1" applyAlignment="1" applyProtection="1">
      <alignment horizontal="center"/>
      <protection/>
    </xf>
    <xf numFmtId="0" fontId="0" fillId="34" borderId="15" xfId="0" applyFont="1" applyFill="1" applyBorder="1" applyAlignment="1" applyProtection="1">
      <alignment horizontal="center"/>
      <protection/>
    </xf>
    <xf numFmtId="0" fontId="0" fillId="34" borderId="27" xfId="0" applyFont="1" applyFill="1" applyBorder="1" applyAlignment="1" applyProtection="1">
      <alignment horizontal="center"/>
      <protection/>
    </xf>
    <xf numFmtId="0" fontId="16" fillId="34" borderId="29" xfId="0" applyFont="1" applyFill="1" applyBorder="1" applyAlignment="1" applyProtection="1">
      <alignment horizontal="center"/>
      <protection/>
    </xf>
    <xf numFmtId="164" fontId="2" fillId="34" borderId="21" xfId="0" applyNumberFormat="1" applyFont="1" applyFill="1" applyBorder="1" applyAlignment="1">
      <alignment horizontal="center" vertical="center"/>
    </xf>
    <xf numFmtId="164" fontId="2" fillId="34" borderId="20" xfId="0" applyNumberFormat="1" applyFont="1" applyFill="1" applyBorder="1" applyAlignment="1">
      <alignment horizontal="center" vertical="center"/>
    </xf>
    <xf numFmtId="164" fontId="2" fillId="34" borderId="17" xfId="0" applyNumberFormat="1" applyFont="1" applyFill="1" applyBorder="1" applyAlignment="1">
      <alignment horizontal="center" vertical="center"/>
    </xf>
    <xf numFmtId="2" fontId="2" fillId="34" borderId="17" xfId="0" applyNumberFormat="1" applyFont="1" applyFill="1" applyBorder="1" applyAlignment="1">
      <alignment horizontal="center" vertical="center"/>
    </xf>
    <xf numFmtId="2" fontId="2" fillId="34" borderId="20" xfId="0" applyNumberFormat="1" applyFont="1" applyFill="1" applyBorder="1" applyAlignment="1">
      <alignment horizontal="center" vertical="center"/>
    </xf>
    <xf numFmtId="0" fontId="2" fillId="34" borderId="21" xfId="0" applyFont="1" applyFill="1" applyBorder="1" applyAlignment="1">
      <alignment horizontal="center" vertical="center"/>
    </xf>
    <xf numFmtId="0" fontId="0" fillId="33" borderId="0" xfId="0" applyFont="1" applyFill="1" applyBorder="1" applyAlignment="1">
      <alignment vertical="center"/>
    </xf>
    <xf numFmtId="0" fontId="0" fillId="33" borderId="21" xfId="0" applyFill="1" applyBorder="1" applyAlignment="1">
      <alignment vertical="center"/>
    </xf>
    <xf numFmtId="0" fontId="0" fillId="33" borderId="21" xfId="0" applyFill="1" applyBorder="1" applyAlignment="1">
      <alignment horizontal="center" vertical="center"/>
    </xf>
    <xf numFmtId="164" fontId="0" fillId="33" borderId="21" xfId="0" applyNumberFormat="1" applyFill="1" applyBorder="1" applyAlignment="1">
      <alignment horizontal="right" vertical="center"/>
    </xf>
    <xf numFmtId="0" fontId="8" fillId="33" borderId="21" xfId="0" applyFont="1" applyFill="1" applyBorder="1" applyAlignment="1">
      <alignment vertical="center"/>
    </xf>
    <xf numFmtId="0" fontId="0" fillId="35" borderId="21" xfId="0" applyFill="1" applyBorder="1" applyAlignment="1" applyProtection="1">
      <alignment vertical="center"/>
      <protection locked="0"/>
    </xf>
    <xf numFmtId="0" fontId="0" fillId="35" borderId="21" xfId="0" applyFill="1" applyBorder="1" applyAlignment="1" applyProtection="1">
      <alignment vertical="center" wrapText="1"/>
      <protection locked="0"/>
    </xf>
    <xf numFmtId="0" fontId="11" fillId="33" borderId="15" xfId="0" applyFont="1" applyFill="1" applyBorder="1" applyAlignment="1">
      <alignment horizontal="center"/>
    </xf>
    <xf numFmtId="0" fontId="11" fillId="33" borderId="10" xfId="0"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xf>
    <xf numFmtId="0" fontId="11" fillId="33" borderId="15" xfId="0" applyFont="1" applyFill="1" applyBorder="1" applyAlignment="1">
      <alignment horizontal="center" wrapText="1"/>
    </xf>
    <xf numFmtId="0" fontId="11" fillId="33" borderId="10" xfId="0" applyFont="1" applyFill="1" applyBorder="1" applyAlignment="1">
      <alignment horizontal="center" wrapText="1"/>
    </xf>
    <xf numFmtId="0" fontId="61" fillId="37" borderId="15" xfId="0" applyFont="1" applyFill="1" applyBorder="1" applyAlignment="1">
      <alignment horizontal="center"/>
    </xf>
    <xf numFmtId="0" fontId="58" fillId="37" borderId="16" xfId="0" applyFont="1" applyFill="1" applyBorder="1" applyAlignment="1">
      <alignment horizontal="center"/>
    </xf>
    <xf numFmtId="0" fontId="58" fillId="37" borderId="10" xfId="0" applyFont="1" applyFill="1" applyBorder="1" applyAlignment="1">
      <alignment horizontal="center"/>
    </xf>
    <xf numFmtId="0" fontId="0" fillId="35" borderId="0" xfId="0" applyFill="1" applyAlignment="1">
      <alignment vertical="center" wrapText="1"/>
    </xf>
    <xf numFmtId="0" fontId="58" fillId="37" borderId="0" xfId="0" applyFont="1" applyFill="1" applyAlignment="1">
      <alignment horizontal="left" vertical="center" wrapText="1"/>
    </xf>
    <xf numFmtId="0" fontId="11" fillId="33" borderId="10" xfId="0" applyFont="1" applyFill="1" applyBorder="1" applyAlignment="1">
      <alignment/>
    </xf>
    <xf numFmtId="0" fontId="12" fillId="33" borderId="0" xfId="0" applyFont="1" applyFill="1" applyAlignment="1" applyProtection="1">
      <alignment horizontal="left"/>
      <protection/>
    </xf>
    <xf numFmtId="0" fontId="19" fillId="33" borderId="0" xfId="0" applyFont="1" applyFill="1" applyAlignment="1" applyProtection="1">
      <alignment horizontal="left"/>
      <protection/>
    </xf>
    <xf numFmtId="0" fontId="24" fillId="33" borderId="0" xfId="0" applyFont="1" applyFill="1" applyAlignment="1" applyProtection="1">
      <alignment wrapText="1"/>
      <protection/>
    </xf>
    <xf numFmtId="0" fontId="0" fillId="33" borderId="0" xfId="0" applyFont="1" applyFill="1" applyAlignment="1" applyProtection="1">
      <alignment horizontal="left"/>
      <protection/>
    </xf>
    <xf numFmtId="0" fontId="34" fillId="35" borderId="21" xfId="0" applyFont="1" applyFill="1" applyBorder="1" applyAlignment="1" applyProtection="1">
      <alignment vertical="top" wrapText="1"/>
      <protection locked="0"/>
    </xf>
    <xf numFmtId="0" fontId="26" fillId="33" borderId="0" xfId="0" applyFont="1" applyFill="1" applyAlignment="1" applyProtection="1">
      <alignment horizontal="left"/>
      <protection/>
    </xf>
    <xf numFmtId="0" fontId="44" fillId="33" borderId="0" xfId="0" applyFont="1" applyFill="1" applyAlignment="1" applyProtection="1">
      <alignment horizontal="left"/>
      <protection/>
    </xf>
    <xf numFmtId="0" fontId="24" fillId="0" borderId="0" xfId="0" applyFont="1" applyFill="1" applyAlignment="1" applyProtection="1">
      <alignment wrapText="1"/>
      <protection/>
    </xf>
    <xf numFmtId="0" fontId="28" fillId="33" borderId="21" xfId="0" applyFont="1" applyFill="1" applyBorder="1" applyAlignment="1" applyProtection="1">
      <alignment vertical="top" wrapText="1"/>
      <protection/>
    </xf>
    <xf numFmtId="0" fontId="0" fillId="35" borderId="12" xfId="0" applyNumberFormat="1" applyFont="1" applyFill="1" applyBorder="1" applyAlignment="1" applyProtection="1">
      <alignment horizontal="left" vertical="center" wrapText="1"/>
      <protection locked="0"/>
    </xf>
    <xf numFmtId="0" fontId="0" fillId="35" borderId="13"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18" xfId="0" applyNumberFormat="1" applyFont="1" applyFill="1" applyBorder="1" applyAlignment="1" applyProtection="1">
      <alignment horizontal="left" vertical="center" wrapText="1"/>
      <protection locked="0"/>
    </xf>
    <xf numFmtId="0" fontId="0" fillId="35" borderId="0" xfId="0" applyFont="1" applyFill="1" applyAlignment="1">
      <alignment horizontal="left" vertical="center" wrapText="1"/>
    </xf>
    <xf numFmtId="0" fontId="0" fillId="35" borderId="19" xfId="0" applyFont="1" applyFill="1" applyBorder="1" applyAlignment="1">
      <alignment horizontal="left" vertical="center" wrapText="1"/>
    </xf>
    <xf numFmtId="0" fontId="0" fillId="35" borderId="23" xfId="0" applyNumberFormat="1" applyFont="1" applyFill="1" applyBorder="1" applyAlignment="1" applyProtection="1">
      <alignment horizontal="left" vertical="center" wrapText="1"/>
      <protection locked="0"/>
    </xf>
    <xf numFmtId="0" fontId="0" fillId="35" borderId="24"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3" borderId="0" xfId="0" applyFill="1" applyBorder="1" applyAlignment="1" applyProtection="1">
      <alignment vertical="top" wrapText="1"/>
      <protection/>
    </xf>
    <xf numFmtId="0" fontId="7" fillId="33" borderId="11" xfId="0" applyFont="1" applyFill="1" applyBorder="1" applyAlignment="1" applyProtection="1">
      <alignment horizontal="center"/>
      <protection/>
    </xf>
    <xf numFmtId="0" fontId="11" fillId="33" borderId="21" xfId="0" applyFont="1" applyFill="1" applyBorder="1" applyAlignment="1" applyProtection="1">
      <alignment/>
      <protection/>
    </xf>
    <xf numFmtId="0" fontId="7" fillId="33" borderId="23" xfId="0" applyFont="1" applyFill="1" applyBorder="1" applyAlignment="1" applyProtection="1">
      <alignment horizontal="center"/>
      <protection/>
    </xf>
    <xf numFmtId="0" fontId="7" fillId="33" borderId="22" xfId="0" applyFont="1" applyFill="1" applyBorder="1" applyAlignment="1" applyProtection="1">
      <alignment horizontal="center"/>
      <protection/>
    </xf>
    <xf numFmtId="0" fontId="8" fillId="33" borderId="0" xfId="0" applyFont="1" applyFill="1" applyBorder="1" applyAlignment="1" applyProtection="1">
      <alignment vertical="top" wrapText="1"/>
      <protection/>
    </xf>
    <xf numFmtId="0" fontId="0" fillId="0" borderId="24" xfId="0" applyFill="1" applyBorder="1" applyAlignment="1" applyProtection="1">
      <alignment wrapText="1"/>
      <protection/>
    </xf>
    <xf numFmtId="0" fontId="0" fillId="34" borderId="23" xfId="0" applyFill="1" applyBorder="1" applyAlignment="1" applyProtection="1">
      <alignment wrapText="1"/>
      <protection/>
    </xf>
    <xf numFmtId="0" fontId="0" fillId="34" borderId="24" xfId="0" applyFill="1" applyBorder="1" applyAlignment="1" applyProtection="1">
      <alignment wrapText="1"/>
      <protection/>
    </xf>
    <xf numFmtId="0" fontId="0" fillId="34" borderId="22" xfId="0" applyFill="1" applyBorder="1" applyAlignment="1" applyProtection="1">
      <alignment wrapText="1"/>
      <protection/>
    </xf>
    <xf numFmtId="0" fontId="7" fillId="33" borderId="12" xfId="0" applyFont="1" applyFill="1" applyBorder="1" applyAlignment="1" applyProtection="1">
      <alignment horizontal="center"/>
      <protection/>
    </xf>
    <xf numFmtId="0" fontId="7" fillId="33" borderId="14" xfId="0" applyFont="1" applyFill="1" applyBorder="1" applyAlignment="1" applyProtection="1">
      <alignment horizontal="center"/>
      <protection/>
    </xf>
    <xf numFmtId="0" fontId="7" fillId="33" borderId="12" xfId="0" applyFont="1" applyFill="1" applyBorder="1" applyAlignment="1" applyProtection="1">
      <alignment wrapText="1"/>
      <protection/>
    </xf>
    <xf numFmtId="0" fontId="7" fillId="33" borderId="13" xfId="0" applyFont="1" applyFill="1" applyBorder="1" applyAlignment="1" applyProtection="1">
      <alignment wrapText="1"/>
      <protection/>
    </xf>
    <xf numFmtId="0" fontId="7" fillId="33" borderId="14" xfId="0" applyFont="1" applyFill="1" applyBorder="1" applyAlignment="1" applyProtection="1">
      <alignment wrapText="1"/>
      <protection/>
    </xf>
    <xf numFmtId="0" fontId="0" fillId="34" borderId="18" xfId="0" applyNumberFormat="1" applyFont="1" applyFill="1" applyBorder="1" applyAlignment="1" applyProtection="1">
      <alignment vertical="top" wrapText="1"/>
      <protection locked="0"/>
    </xf>
    <xf numFmtId="0" fontId="0" fillId="34" borderId="0" xfId="0" applyFill="1" applyBorder="1" applyAlignment="1">
      <alignment vertical="top" wrapText="1"/>
    </xf>
    <xf numFmtId="0" fontId="0" fillId="34" borderId="19" xfId="0" applyFill="1" applyBorder="1" applyAlignment="1">
      <alignment vertical="top" wrapText="1"/>
    </xf>
    <xf numFmtId="0" fontId="7" fillId="33" borderId="21" xfId="0" applyFont="1" applyFill="1" applyBorder="1" applyAlignment="1" applyProtection="1">
      <alignment horizontal="center" wrapText="1" shrinkToFit="1"/>
      <protection/>
    </xf>
    <xf numFmtId="0" fontId="0" fillId="0" borderId="21" xfId="0" applyBorder="1" applyAlignment="1">
      <alignment wrapText="1"/>
    </xf>
    <xf numFmtId="0" fontId="0" fillId="0" borderId="11" xfId="0" applyBorder="1" applyAlignment="1">
      <alignment/>
    </xf>
    <xf numFmtId="0" fontId="27" fillId="33" borderId="0" xfId="0" applyFont="1" applyFill="1" applyAlignment="1" applyProtection="1">
      <alignment wrapText="1"/>
      <protection/>
    </xf>
    <xf numFmtId="0" fontId="35" fillId="33" borderId="0" xfId="0" applyFont="1" applyFill="1" applyAlignment="1" applyProtection="1">
      <alignment wrapText="1"/>
      <protection/>
    </xf>
    <xf numFmtId="0" fontId="25" fillId="33" borderId="0" xfId="0" applyFont="1" applyFill="1" applyAlignment="1" applyProtection="1">
      <alignment wrapText="1"/>
      <protection/>
    </xf>
    <xf numFmtId="0" fontId="33" fillId="33" borderId="15" xfId="0" applyFont="1" applyFill="1" applyBorder="1" applyAlignment="1" applyProtection="1">
      <alignment vertical="top" wrapText="1"/>
      <protection/>
    </xf>
    <xf numFmtId="0" fontId="33" fillId="33" borderId="16" xfId="0" applyFont="1" applyFill="1" applyBorder="1" applyAlignment="1" applyProtection="1">
      <alignment vertical="top" wrapText="1"/>
      <protection/>
    </xf>
    <xf numFmtId="0" fontId="33" fillId="33" borderId="10" xfId="0" applyFont="1" applyFill="1" applyBorder="1" applyAlignment="1" applyProtection="1">
      <alignment vertical="top" wrapText="1"/>
      <protection/>
    </xf>
    <xf numFmtId="0" fontId="25" fillId="35" borderId="12" xfId="0" applyFont="1" applyFill="1" applyBorder="1" applyAlignment="1" applyProtection="1">
      <alignment vertical="top" wrapText="1"/>
      <protection locked="0"/>
    </xf>
    <xf numFmtId="0" fontId="25" fillId="35" borderId="13" xfId="0" applyFont="1" applyFill="1" applyBorder="1" applyAlignment="1" applyProtection="1">
      <alignment vertical="top" wrapText="1"/>
      <protection locked="0"/>
    </xf>
    <xf numFmtId="0" fontId="25" fillId="35" borderId="14" xfId="0" applyFont="1" applyFill="1" applyBorder="1" applyAlignment="1" applyProtection="1">
      <alignment vertical="top" wrapText="1"/>
      <protection locked="0"/>
    </xf>
    <xf numFmtId="0" fontId="25" fillId="35" borderId="18" xfId="0" applyFont="1" applyFill="1" applyBorder="1" applyAlignment="1" applyProtection="1">
      <alignment vertical="top" wrapText="1"/>
      <protection locked="0"/>
    </xf>
    <xf numFmtId="0" fontId="25" fillId="35" borderId="0" xfId="0" applyFont="1" applyFill="1" applyBorder="1" applyAlignment="1" applyProtection="1">
      <alignment vertical="top" wrapText="1"/>
      <protection locked="0"/>
    </xf>
    <xf numFmtId="0" fontId="25" fillId="35" borderId="19" xfId="0" applyFont="1" applyFill="1" applyBorder="1" applyAlignment="1" applyProtection="1">
      <alignment vertical="top" wrapText="1"/>
      <protection locked="0"/>
    </xf>
    <xf numFmtId="0" fontId="25" fillId="35" borderId="23" xfId="0" applyFont="1" applyFill="1" applyBorder="1" applyAlignment="1" applyProtection="1">
      <alignment vertical="top" wrapText="1"/>
      <protection locked="0"/>
    </xf>
    <xf numFmtId="0" fontId="25" fillId="35" borderId="24" xfId="0" applyFont="1" applyFill="1" applyBorder="1" applyAlignment="1" applyProtection="1">
      <alignment vertical="top" wrapText="1"/>
      <protection locked="0"/>
    </xf>
    <xf numFmtId="0" fontId="25" fillId="35" borderId="22" xfId="0" applyFont="1" applyFill="1" applyBorder="1" applyAlignment="1" applyProtection="1">
      <alignment vertical="top" wrapText="1"/>
      <protection locked="0"/>
    </xf>
    <xf numFmtId="0" fontId="33" fillId="0" borderId="12" xfId="0" applyFont="1" applyFill="1" applyBorder="1" applyAlignment="1" applyProtection="1">
      <alignment vertical="top" wrapText="1"/>
      <protection/>
    </xf>
    <xf numFmtId="0" fontId="33" fillId="0" borderId="13" xfId="0" applyFont="1" applyFill="1" applyBorder="1" applyAlignment="1" applyProtection="1">
      <alignment vertical="top" wrapText="1"/>
      <protection/>
    </xf>
    <xf numFmtId="0" fontId="33" fillId="0" borderId="14" xfId="0" applyFont="1" applyFill="1" applyBorder="1" applyAlignment="1" applyProtection="1">
      <alignment vertical="top" wrapText="1"/>
      <protection/>
    </xf>
    <xf numFmtId="0" fontId="0" fillId="0" borderId="23" xfId="0" applyBorder="1" applyAlignment="1">
      <alignment vertical="top" wrapText="1"/>
    </xf>
    <xf numFmtId="0" fontId="0" fillId="0" borderId="24" xfId="0" applyBorder="1" applyAlignment="1">
      <alignment vertical="top" wrapText="1"/>
    </xf>
    <xf numFmtId="0" fontId="0" fillId="0" borderId="22" xfId="0" applyBorder="1" applyAlignment="1">
      <alignment vertical="top" wrapText="1"/>
    </xf>
    <xf numFmtId="0" fontId="36" fillId="33" borderId="15" xfId="0" applyFont="1" applyFill="1" applyBorder="1" applyAlignment="1" applyProtection="1">
      <alignment vertical="top" wrapText="1"/>
      <protection/>
    </xf>
    <xf numFmtId="0" fontId="36" fillId="33" borderId="16" xfId="0" applyFont="1" applyFill="1" applyBorder="1" applyAlignment="1" applyProtection="1">
      <alignment vertical="top" wrapText="1"/>
      <protection/>
    </xf>
    <xf numFmtId="0" fontId="36" fillId="33" borderId="10" xfId="0" applyFont="1" applyFill="1" applyBorder="1" applyAlignment="1" applyProtection="1">
      <alignment vertical="top" wrapText="1"/>
      <protection/>
    </xf>
    <xf numFmtId="0" fontId="25" fillId="33" borderId="11" xfId="0" applyFont="1" applyFill="1" applyBorder="1" applyAlignment="1" applyProtection="1">
      <alignment vertical="top" wrapText="1"/>
      <protection/>
    </xf>
    <xf numFmtId="0" fontId="25" fillId="33" borderId="20" xfId="0" applyFont="1" applyFill="1" applyBorder="1" applyAlignment="1" applyProtection="1">
      <alignment vertical="top" wrapText="1"/>
      <protection/>
    </xf>
    <xf numFmtId="0" fontId="28" fillId="33" borderId="15" xfId="0" applyFont="1" applyFill="1" applyBorder="1" applyAlignment="1" applyProtection="1">
      <alignment horizontal="center" vertical="top" wrapText="1"/>
      <protection/>
    </xf>
    <xf numFmtId="0" fontId="28" fillId="33" borderId="10" xfId="0" applyFont="1" applyFill="1" applyBorder="1" applyAlignment="1" applyProtection="1">
      <alignment horizontal="center" vertical="top" wrapText="1"/>
      <protection/>
    </xf>
    <xf numFmtId="0" fontId="28" fillId="33" borderId="16" xfId="0" applyFont="1" applyFill="1" applyBorder="1" applyAlignment="1" applyProtection="1">
      <alignment horizontal="center" vertical="top" wrapText="1"/>
      <protection/>
    </xf>
    <xf numFmtId="0" fontId="28" fillId="33" borderId="15" xfId="0" applyFont="1" applyFill="1" applyBorder="1" applyAlignment="1" applyProtection="1">
      <alignment horizontal="center" wrapText="1"/>
      <protection/>
    </xf>
    <xf numFmtId="0" fontId="28" fillId="33" borderId="16" xfId="0" applyFont="1" applyFill="1" applyBorder="1" applyAlignment="1" applyProtection="1">
      <alignment horizontal="center" wrapText="1"/>
      <protection/>
    </xf>
    <xf numFmtId="0" fontId="28" fillId="33" borderId="10" xfId="0" applyFont="1" applyFill="1" applyBorder="1" applyAlignment="1" applyProtection="1">
      <alignment horizontal="center" wrapText="1"/>
      <protection/>
    </xf>
    <xf numFmtId="0" fontId="45" fillId="34" borderId="12" xfId="0" applyFont="1" applyFill="1" applyBorder="1" applyAlignment="1" applyProtection="1">
      <alignment vertical="top" wrapText="1"/>
      <protection locked="0"/>
    </xf>
    <xf numFmtId="0" fontId="45" fillId="34" borderId="13" xfId="0" applyFont="1" applyFill="1" applyBorder="1" applyAlignment="1" applyProtection="1">
      <alignment vertical="top" wrapText="1"/>
      <protection locked="0"/>
    </xf>
    <xf numFmtId="0" fontId="45" fillId="34" borderId="18" xfId="0" applyFont="1" applyFill="1" applyBorder="1" applyAlignment="1" applyProtection="1">
      <alignment vertical="top" wrapText="1"/>
      <protection locked="0"/>
    </xf>
    <xf numFmtId="0" fontId="45" fillId="34" borderId="0" xfId="0" applyFont="1" applyFill="1" applyBorder="1" applyAlignment="1" applyProtection="1">
      <alignment vertical="top" wrapText="1"/>
      <protection locked="0"/>
    </xf>
    <xf numFmtId="0" fontId="7" fillId="33" borderId="21" xfId="0" applyFont="1" applyFill="1" applyBorder="1" applyAlignment="1" applyProtection="1">
      <alignment horizontal="center"/>
      <protection/>
    </xf>
    <xf numFmtId="0" fontId="23" fillId="33" borderId="11" xfId="0" applyFont="1" applyFill="1" applyBorder="1" applyAlignment="1" applyProtection="1">
      <alignment horizontal="center" wrapText="1"/>
      <protection/>
    </xf>
    <xf numFmtId="0" fontId="23" fillId="33" borderId="17" xfId="0" applyFont="1" applyFill="1" applyBorder="1" applyAlignment="1" applyProtection="1">
      <alignment horizontal="center" wrapText="1"/>
      <protection/>
    </xf>
    <xf numFmtId="0" fontId="23" fillId="33" borderId="20" xfId="0" applyFont="1" applyFill="1" applyBorder="1" applyAlignment="1" applyProtection="1">
      <alignment horizontal="center" wrapText="1"/>
      <protection/>
    </xf>
    <xf numFmtId="0" fontId="7" fillId="33" borderId="15" xfId="0" applyFont="1" applyFill="1" applyBorder="1" applyAlignment="1" applyProtection="1">
      <alignment/>
      <protection/>
    </xf>
    <xf numFmtId="0" fontId="7" fillId="33" borderId="16" xfId="0" applyFont="1" applyFill="1" applyBorder="1" applyAlignment="1" applyProtection="1">
      <alignment/>
      <protection/>
    </xf>
    <xf numFmtId="0" fontId="7" fillId="33" borderId="10" xfId="0" applyFont="1" applyFill="1" applyBorder="1" applyAlignment="1" applyProtection="1">
      <alignment/>
      <protection/>
    </xf>
    <xf numFmtId="0" fontId="0" fillId="35" borderId="15" xfId="0" applyFill="1" applyBorder="1" applyAlignment="1" applyProtection="1">
      <alignment wrapText="1"/>
      <protection locked="0"/>
    </xf>
    <xf numFmtId="0" fontId="0" fillId="35" borderId="16" xfId="0" applyFill="1" applyBorder="1" applyAlignment="1" applyProtection="1">
      <alignment/>
      <protection locked="0"/>
    </xf>
    <xf numFmtId="0" fontId="0" fillId="35" borderId="10" xfId="0" applyFill="1" applyBorder="1" applyAlignment="1" applyProtection="1">
      <alignment/>
      <protection locked="0"/>
    </xf>
    <xf numFmtId="0" fontId="7" fillId="33" borderId="11" xfId="0" applyFont="1" applyFill="1" applyBorder="1" applyAlignment="1" applyProtection="1">
      <alignment wrapText="1"/>
      <protection/>
    </xf>
    <xf numFmtId="0" fontId="7" fillId="33" borderId="17" xfId="0" applyFont="1" applyFill="1" applyBorder="1" applyAlignment="1" applyProtection="1">
      <alignment wrapText="1"/>
      <protection/>
    </xf>
    <xf numFmtId="0" fontId="7" fillId="33" borderId="20" xfId="0" applyFont="1" applyFill="1" applyBorder="1" applyAlignment="1" applyProtection="1">
      <alignment wrapText="1"/>
      <protection/>
    </xf>
    <xf numFmtId="0" fontId="28" fillId="33" borderId="24" xfId="0" applyFont="1" applyFill="1" applyBorder="1" applyAlignment="1">
      <alignment vertical="top" wrapText="1"/>
    </xf>
    <xf numFmtId="0" fontId="27" fillId="35" borderId="12" xfId="0" applyFont="1" applyFill="1" applyBorder="1" applyAlignment="1" applyProtection="1">
      <alignment vertical="top" wrapText="1"/>
      <protection locked="0"/>
    </xf>
    <xf numFmtId="0" fontId="27" fillId="35" borderId="13" xfId="0" applyFont="1" applyFill="1" applyBorder="1" applyAlignment="1" applyProtection="1">
      <alignment vertical="top" wrapText="1"/>
      <protection locked="0"/>
    </xf>
    <xf numFmtId="0" fontId="27" fillId="35" borderId="14" xfId="0" applyFont="1" applyFill="1" applyBorder="1" applyAlignment="1" applyProtection="1">
      <alignment vertical="top" wrapText="1"/>
      <protection locked="0"/>
    </xf>
    <xf numFmtId="0" fontId="27" fillId="35" borderId="18" xfId="0" applyFont="1" applyFill="1" applyBorder="1" applyAlignment="1" applyProtection="1">
      <alignment vertical="top" wrapText="1"/>
      <protection locked="0"/>
    </xf>
    <xf numFmtId="0" fontId="27" fillId="35" borderId="0" xfId="0" applyFont="1" applyFill="1" applyBorder="1" applyAlignment="1" applyProtection="1">
      <alignment vertical="top" wrapText="1"/>
      <protection locked="0"/>
    </xf>
    <xf numFmtId="0" fontId="27" fillId="35" borderId="19" xfId="0" applyFont="1" applyFill="1" applyBorder="1" applyAlignment="1" applyProtection="1">
      <alignment vertical="top" wrapText="1"/>
      <protection locked="0"/>
    </xf>
    <xf numFmtId="0" fontId="27" fillId="35" borderId="23" xfId="0" applyFont="1" applyFill="1" applyBorder="1" applyAlignment="1" applyProtection="1">
      <alignment vertical="top" wrapText="1"/>
      <protection locked="0"/>
    </xf>
    <xf numFmtId="0" fontId="27" fillId="35" borderId="24" xfId="0" applyFont="1" applyFill="1" applyBorder="1" applyAlignment="1" applyProtection="1">
      <alignment vertical="top" wrapText="1"/>
      <protection locked="0"/>
    </xf>
    <xf numFmtId="0" fontId="27" fillId="35" borderId="22" xfId="0" applyFont="1" applyFill="1" applyBorder="1" applyAlignment="1" applyProtection="1">
      <alignment vertical="top" wrapText="1"/>
      <protection locked="0"/>
    </xf>
    <xf numFmtId="0" fontId="56" fillId="33" borderId="15" xfId="0" applyFont="1" applyFill="1" applyBorder="1" applyAlignment="1">
      <alignment vertical="top" wrapText="1"/>
    </xf>
    <xf numFmtId="0" fontId="56" fillId="33" borderId="10" xfId="0" applyFont="1" applyFill="1" applyBorder="1" applyAlignment="1">
      <alignment vertical="top" wrapText="1"/>
    </xf>
    <xf numFmtId="0" fontId="55" fillId="33" borderId="15" xfId="0" applyFont="1" applyFill="1" applyBorder="1" applyAlignment="1">
      <alignment vertical="top" wrapText="1"/>
    </xf>
    <xf numFmtId="0" fontId="55" fillId="33" borderId="16" xfId="0" applyFont="1" applyFill="1" applyBorder="1" applyAlignment="1">
      <alignment vertical="top" wrapText="1"/>
    </xf>
    <xf numFmtId="0" fontId="55" fillId="33" borderId="10" xfId="0" applyFont="1" applyFill="1" applyBorder="1" applyAlignment="1">
      <alignment vertical="top" wrapText="1"/>
    </xf>
    <xf numFmtId="0" fontId="8" fillId="33" borderId="0" xfId="0" applyFont="1" applyFill="1" applyAlignment="1">
      <alignment vertical="top" wrapText="1"/>
    </xf>
    <xf numFmtId="0" fontId="28" fillId="33" borderId="15" xfId="0" applyFont="1" applyFill="1" applyBorder="1" applyAlignment="1">
      <alignment horizontal="center" vertical="top" wrapText="1"/>
    </xf>
    <xf numFmtId="0" fontId="28" fillId="33" borderId="16" xfId="0" applyFont="1" applyFill="1" applyBorder="1" applyAlignment="1">
      <alignment horizontal="center" vertical="top" wrapText="1"/>
    </xf>
    <xf numFmtId="0" fontId="28" fillId="33" borderId="10" xfId="0" applyFont="1" applyFill="1" applyBorder="1" applyAlignment="1">
      <alignment horizontal="center" vertical="top" wrapText="1"/>
    </xf>
    <xf numFmtId="0" fontId="51" fillId="33" borderId="12" xfId="0" applyFont="1" applyFill="1" applyBorder="1" applyAlignment="1">
      <alignment horizontal="center" vertical="top" wrapText="1"/>
    </xf>
    <xf numFmtId="0" fontId="51" fillId="33" borderId="13" xfId="0" applyFont="1" applyFill="1" applyBorder="1" applyAlignment="1">
      <alignment horizontal="center" vertical="top" wrapText="1"/>
    </xf>
    <xf numFmtId="0" fontId="51" fillId="33" borderId="14" xfId="0" applyFont="1" applyFill="1" applyBorder="1" applyAlignment="1">
      <alignment horizontal="center" vertical="top" wrapText="1"/>
    </xf>
    <xf numFmtId="0" fontId="51" fillId="33" borderId="23" xfId="0" applyFont="1" applyFill="1" applyBorder="1" applyAlignment="1">
      <alignment horizontal="center" vertical="top" wrapText="1"/>
    </xf>
    <xf numFmtId="0" fontId="51" fillId="33" borderId="24" xfId="0" applyFont="1" applyFill="1" applyBorder="1" applyAlignment="1">
      <alignment horizontal="center" vertical="top" wrapText="1"/>
    </xf>
    <xf numFmtId="0" fontId="51" fillId="33" borderId="22" xfId="0" applyFont="1" applyFill="1" applyBorder="1" applyAlignment="1">
      <alignment horizontal="center" vertical="top" wrapText="1"/>
    </xf>
    <xf numFmtId="0" fontId="28" fillId="33" borderId="12" xfId="0" applyFont="1" applyFill="1" applyBorder="1" applyAlignment="1">
      <alignment vertical="top" wrapText="1"/>
    </xf>
    <xf numFmtId="0" fontId="28" fillId="33" borderId="14" xfId="0" applyFont="1" applyFill="1" applyBorder="1" applyAlignment="1">
      <alignment vertical="top" wrapText="1"/>
    </xf>
    <xf numFmtId="0" fontId="28" fillId="33" borderId="23" xfId="0" applyFont="1" applyFill="1" applyBorder="1" applyAlignment="1">
      <alignment vertical="top" wrapText="1"/>
    </xf>
    <xf numFmtId="0" fontId="28" fillId="33" borderId="22" xfId="0" applyFont="1" applyFill="1" applyBorder="1" applyAlignment="1">
      <alignment vertical="top" wrapText="1"/>
    </xf>
    <xf numFmtId="0" fontId="28" fillId="33" borderId="11" xfId="0" applyFont="1" applyFill="1" applyBorder="1" applyAlignment="1">
      <alignment horizontal="center" vertical="top" wrapText="1"/>
    </xf>
    <xf numFmtId="0" fontId="28" fillId="33" borderId="20" xfId="0" applyFont="1" applyFill="1" applyBorder="1" applyAlignment="1">
      <alignment horizontal="center" vertical="top" wrapText="1"/>
    </xf>
    <xf numFmtId="0" fontId="11" fillId="33" borderId="12" xfId="0" applyFont="1" applyFill="1" applyBorder="1" applyAlignment="1">
      <alignment horizontal="center"/>
    </xf>
    <xf numFmtId="0" fontId="11" fillId="33" borderId="14" xfId="0" applyFont="1" applyFill="1" applyBorder="1" applyAlignment="1">
      <alignment horizontal="center"/>
    </xf>
    <xf numFmtId="0" fontId="43" fillId="33" borderId="30" xfId="0" applyFont="1" applyFill="1" applyBorder="1" applyAlignment="1">
      <alignment horizontal="left" vertical="top" wrapText="1" indent="2"/>
    </xf>
    <xf numFmtId="0" fontId="43" fillId="33" borderId="0" xfId="0" applyFont="1" applyFill="1" applyBorder="1" applyAlignment="1">
      <alignment horizontal="left" vertical="top" wrapText="1" indent="2"/>
    </xf>
    <xf numFmtId="0" fontId="8" fillId="33" borderId="16" xfId="0" applyFont="1" applyFill="1" applyBorder="1" applyAlignment="1">
      <alignment/>
    </xf>
    <xf numFmtId="0" fontId="8" fillId="33" borderId="10" xfId="0" applyFont="1" applyFill="1" applyBorder="1" applyAlignment="1">
      <alignment/>
    </xf>
    <xf numFmtId="0" fontId="11" fillId="0" borderId="21" xfId="0" applyFont="1" applyFill="1" applyBorder="1" applyAlignment="1">
      <alignment wrapText="1"/>
    </xf>
    <xf numFmtId="0" fontId="0" fillId="0" borderId="21" xfId="0" applyFill="1" applyBorder="1" applyAlignment="1">
      <alignment wrapText="1"/>
    </xf>
    <xf numFmtId="0" fontId="0" fillId="0" borderId="16" xfId="0" applyBorder="1" applyAlignment="1">
      <alignment/>
    </xf>
    <xf numFmtId="0" fontId="0" fillId="35" borderId="12" xfId="0" applyFont="1" applyFill="1" applyBorder="1" applyAlignment="1" applyProtection="1">
      <alignment horizontal="left" vertical="center" wrapText="1"/>
      <protection locked="0"/>
    </xf>
    <xf numFmtId="0" fontId="0" fillId="35" borderId="14" xfId="0" applyFont="1" applyFill="1" applyBorder="1" applyAlignment="1">
      <alignment wrapText="1"/>
    </xf>
    <xf numFmtId="0" fontId="0" fillId="0" borderId="23" xfId="0" applyFont="1" applyBorder="1" applyAlignment="1">
      <alignment wrapText="1"/>
    </xf>
    <xf numFmtId="0" fontId="0" fillId="0" borderId="24" xfId="0" applyFont="1" applyBorder="1" applyAlignment="1">
      <alignment wrapText="1"/>
    </xf>
    <xf numFmtId="0" fontId="0" fillId="0" borderId="22" xfId="0" applyFont="1" applyBorder="1" applyAlignment="1">
      <alignment wrapText="1"/>
    </xf>
    <xf numFmtId="0" fontId="0" fillId="34" borderId="15" xfId="0" applyFont="1" applyFill="1" applyBorder="1" applyAlignment="1" applyProtection="1">
      <alignment horizontal="left"/>
      <protection locked="0"/>
    </xf>
    <xf numFmtId="0" fontId="0" fillId="34" borderId="16" xfId="0" applyFont="1" applyFill="1" applyBorder="1" applyAlignment="1" applyProtection="1">
      <alignment horizontal="left"/>
      <protection locked="0"/>
    </xf>
    <xf numFmtId="0" fontId="0" fillId="34" borderId="10" xfId="0" applyFont="1" applyFill="1" applyBorder="1" applyAlignment="1" applyProtection="1">
      <alignment horizontal="left"/>
      <protection locked="0"/>
    </xf>
    <xf numFmtId="0" fontId="7" fillId="33" borderId="12" xfId="0" applyFont="1" applyFill="1" applyBorder="1" applyAlignment="1">
      <alignment horizontal="center" vertical="top" wrapText="1"/>
    </xf>
    <xf numFmtId="0" fontId="7" fillId="33" borderId="14" xfId="0" applyFont="1" applyFill="1" applyBorder="1" applyAlignment="1">
      <alignment horizontal="center" vertical="top" wrapText="1"/>
    </xf>
    <xf numFmtId="0" fontId="41" fillId="33" borderId="23" xfId="0" applyFont="1" applyFill="1" applyBorder="1" applyAlignment="1">
      <alignment horizontal="center" vertical="top" wrapText="1"/>
    </xf>
    <xf numFmtId="0" fontId="41" fillId="33" borderId="22" xfId="0" applyFont="1" applyFill="1" applyBorder="1" applyAlignment="1">
      <alignment horizontal="center" vertical="top" wrapText="1"/>
    </xf>
    <xf numFmtId="0" fontId="0" fillId="34" borderId="15" xfId="0" applyFont="1" applyFill="1" applyBorder="1" applyAlignment="1" applyProtection="1">
      <alignment horizontal="left"/>
      <protection/>
    </xf>
    <xf numFmtId="0" fontId="0" fillId="34" borderId="16" xfId="0" applyFont="1" applyFill="1" applyBorder="1" applyAlignment="1" applyProtection="1">
      <alignment/>
      <protection/>
    </xf>
    <xf numFmtId="0" fontId="0" fillId="34" borderId="10" xfId="0" applyFont="1" applyFill="1" applyBorder="1" applyAlignment="1" applyProtection="1">
      <alignment/>
      <protection/>
    </xf>
    <xf numFmtId="0" fontId="43" fillId="33" borderId="18" xfId="0" applyFont="1" applyFill="1" applyBorder="1" applyAlignment="1">
      <alignment horizontal="left" vertical="top" wrapText="1" indent="2"/>
    </xf>
    <xf numFmtId="0" fontId="0" fillId="33" borderId="15"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7" fillId="33" borderId="15" xfId="0" applyFont="1" applyFill="1" applyBorder="1" applyAlignment="1">
      <alignment horizontal="center"/>
    </xf>
    <xf numFmtId="0" fontId="7" fillId="33" borderId="16" xfId="0" applyFont="1" applyFill="1" applyBorder="1" applyAlignment="1">
      <alignment horizontal="center"/>
    </xf>
    <xf numFmtId="0" fontId="7" fillId="33" borderId="10" xfId="0" applyFont="1" applyFill="1" applyBorder="1" applyAlignment="1">
      <alignment horizontal="center"/>
    </xf>
    <xf numFmtId="49" fontId="0" fillId="35" borderId="15" xfId="0" applyNumberFormat="1" applyFont="1" applyFill="1" applyBorder="1" applyAlignment="1" applyProtection="1">
      <alignment vertical="center" wrapText="1"/>
      <protection locked="0"/>
    </xf>
    <xf numFmtId="0" fontId="0" fillId="0" borderId="10" xfId="0" applyBorder="1" applyAlignment="1">
      <alignment vertical="center"/>
    </xf>
    <xf numFmtId="49" fontId="0" fillId="35" borderId="15" xfId="0" applyNumberFormat="1" applyFont="1" applyFill="1" applyBorder="1" applyAlignment="1" applyProtection="1">
      <alignment wrapText="1"/>
      <protection locked="0"/>
    </xf>
    <xf numFmtId="0" fontId="0" fillId="0" borderId="10" xfId="0" applyBorder="1" applyAlignment="1">
      <alignment/>
    </xf>
    <xf numFmtId="49" fontId="0" fillId="0" borderId="10" xfId="0" applyNumberFormat="1" applyBorder="1" applyAlignment="1">
      <alignment vertical="center" wrapText="1"/>
    </xf>
    <xf numFmtId="49" fontId="0" fillId="35" borderId="15" xfId="0" applyNumberFormat="1" applyFont="1" applyFill="1" applyBorder="1" applyAlignment="1" applyProtection="1">
      <alignment vertical="center" wrapText="1"/>
      <protection locked="0"/>
    </xf>
    <xf numFmtId="0" fontId="0" fillId="35" borderId="15" xfId="0" applyFill="1" applyBorder="1" applyAlignment="1" applyProtection="1">
      <alignment horizontal="center"/>
      <protection locked="0"/>
    </xf>
    <xf numFmtId="0" fontId="0" fillId="35" borderId="10" xfId="0" applyFill="1" applyBorder="1" applyAlignment="1" applyProtection="1">
      <alignment horizontal="center"/>
      <protection locked="0"/>
    </xf>
    <xf numFmtId="0" fontId="7" fillId="33" borderId="23" xfId="0" applyFont="1" applyFill="1" applyBorder="1" applyAlignment="1">
      <alignment horizontal="center"/>
    </xf>
    <xf numFmtId="0" fontId="7" fillId="33" borderId="24" xfId="0" applyFont="1" applyFill="1" applyBorder="1" applyAlignment="1">
      <alignment horizontal="center"/>
    </xf>
    <xf numFmtId="0" fontId="43" fillId="33" borderId="18" xfId="0" applyFont="1" applyFill="1" applyBorder="1" applyAlignment="1">
      <alignment horizontal="left" vertical="center" wrapText="1" indent="2"/>
    </xf>
    <xf numFmtId="0" fontId="43" fillId="33" borderId="0" xfId="0" applyFont="1" applyFill="1" applyBorder="1" applyAlignment="1">
      <alignment horizontal="left" vertical="center" wrapText="1" indent="2"/>
    </xf>
    <xf numFmtId="0" fontId="11" fillId="33" borderId="11" xfId="0" applyFont="1" applyFill="1" applyBorder="1" applyAlignment="1">
      <alignment horizontal="center"/>
    </xf>
    <xf numFmtId="0" fontId="11" fillId="33" borderId="20" xfId="0" applyFont="1" applyFill="1" applyBorder="1" applyAlignment="1">
      <alignment horizontal="center"/>
    </xf>
    <xf numFmtId="0" fontId="11" fillId="33" borderId="12" xfId="0" applyFont="1" applyFill="1" applyBorder="1" applyAlignment="1">
      <alignment horizontal="left"/>
    </xf>
    <xf numFmtId="0" fontId="11" fillId="33" borderId="14" xfId="0" applyFont="1" applyFill="1" applyBorder="1" applyAlignment="1">
      <alignment horizontal="left"/>
    </xf>
    <xf numFmtId="0" fontId="0" fillId="0" borderId="23" xfId="0" applyBorder="1" applyAlignment="1">
      <alignment/>
    </xf>
    <xf numFmtId="0" fontId="0" fillId="0" borderId="22" xfId="0" applyBorder="1" applyAlignment="1">
      <alignment/>
    </xf>
    <xf numFmtId="0" fontId="0" fillId="35" borderId="15" xfId="0" applyFont="1" applyFill="1" applyBorder="1" applyAlignment="1" applyProtection="1">
      <alignment horizontal="left" vertical="center" wrapText="1"/>
      <protection locked="0"/>
    </xf>
    <xf numFmtId="0" fontId="0" fillId="35" borderId="16" xfId="0" applyFont="1" applyFill="1" applyBorder="1" applyAlignment="1">
      <alignment horizontal="left" vertical="center" wrapText="1"/>
    </xf>
    <xf numFmtId="0" fontId="0" fillId="35" borderId="10" xfId="0" applyFont="1" applyFill="1" applyBorder="1" applyAlignment="1">
      <alignment wrapText="1"/>
    </xf>
    <xf numFmtId="0" fontId="0" fillId="34" borderId="21" xfId="0" applyFont="1" applyFill="1" applyBorder="1" applyAlignment="1" applyProtection="1">
      <alignment horizontal="left"/>
      <protection locked="0"/>
    </xf>
    <xf numFmtId="0" fontId="6" fillId="33" borderId="12"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0" fillId="35" borderId="15" xfId="0" applyFont="1" applyFill="1" applyBorder="1" applyAlignment="1" applyProtection="1">
      <alignment horizontal="left" vertical="center" wrapText="1"/>
      <protection locked="0"/>
    </xf>
    <xf numFmtId="0" fontId="60" fillId="35" borderId="16" xfId="0" applyFont="1" applyFill="1" applyBorder="1" applyAlignment="1" applyProtection="1">
      <alignment horizontal="left" vertical="center" wrapText="1"/>
      <protection locked="0"/>
    </xf>
    <xf numFmtId="0" fontId="60" fillId="35" borderId="10" xfId="0" applyFont="1" applyFill="1" applyBorder="1" applyAlignment="1" applyProtection="1">
      <alignment horizontal="left" vertical="center"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jects\Policy_Group\Live_Projects\FuelQualitySReport\2007%20Submissions\2006%20Reporting%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Methods&amp;Limits"/>
      <sheetName val="Contacts&amp;Summary"/>
      <sheetName val="FQMS"/>
      <sheetName val="Sales"/>
      <sheetName val="&lt;10ppm S fuel availability"/>
      <sheetName val="Annex I (Sampling)"/>
      <sheetName val="Annex II (&lt;10 ppm S fuel)"/>
      <sheetName val="Annex V Petrol (Summer)"/>
      <sheetName val="Annex V Petrol (Winter)"/>
      <sheetName val="Annex V Petrol (Full-Year)"/>
      <sheetName val="Annex VI Diesel (Summer)"/>
      <sheetName val="Annex VI Diesel (Winter)"/>
      <sheetName val="Annex VI Diesel (Full-Year)"/>
    </sheetNames>
    <sheetDataSet>
      <sheetData sheetId="1">
        <row r="61">
          <cell r="A61" t="str">
            <v>Sulphur content (sulphur free, from 2005)</v>
          </cell>
          <cell r="B61" t="str">
            <v>mg/kg</v>
          </cell>
        </row>
        <row r="64">
          <cell r="E64" t="str">
            <v>EN ISO 20884</v>
          </cell>
          <cell r="F64">
            <v>2004</v>
          </cell>
          <cell r="G64">
            <v>3.1</v>
          </cell>
          <cell r="I64">
            <v>11.829</v>
          </cell>
        </row>
        <row r="65">
          <cell r="A65" t="str">
            <v>Lead content</v>
          </cell>
          <cell r="B65" t="str">
            <v>g/l</v>
          </cell>
        </row>
        <row r="66">
          <cell r="E66" t="str">
            <v>EN 237</v>
          </cell>
          <cell r="F66">
            <v>2004</v>
          </cell>
          <cell r="G66">
            <v>0.00062</v>
          </cell>
          <cell r="I66">
            <v>0.0053658</v>
          </cell>
        </row>
        <row r="76">
          <cell r="A76" t="str">
            <v>Cetane number</v>
          </cell>
          <cell r="B76" t="str">
            <v>--</v>
          </cell>
          <cell r="E76" t="str">
            <v>EN-ISO 5165</v>
          </cell>
          <cell r="F76">
            <v>1998</v>
          </cell>
          <cell r="G76">
            <v>4.3</v>
          </cell>
          <cell r="H76">
            <v>48.463</v>
          </cell>
        </row>
        <row r="77">
          <cell r="A77" t="str">
            <v>Density at 15 oC</v>
          </cell>
          <cell r="B77" t="str">
            <v>kg/m3</v>
          </cell>
          <cell r="E77" t="str">
            <v>EN-ISO 3675</v>
          </cell>
          <cell r="F77">
            <v>1998</v>
          </cell>
          <cell r="G77">
            <v>1.2</v>
          </cell>
          <cell r="I77">
            <v>845.708</v>
          </cell>
        </row>
        <row r="79">
          <cell r="A79" t="str">
            <v>Distillation -- 95% Point</v>
          </cell>
          <cell r="B79" t="str">
            <v>oC</v>
          </cell>
          <cell r="E79" t="str">
            <v>EN-ISO 3405</v>
          </cell>
          <cell r="F79">
            <v>2000</v>
          </cell>
          <cell r="G79">
            <v>10</v>
          </cell>
        </row>
        <row r="80">
          <cell r="A80" t="str">
            <v>Polycyclic aromatic hydrocarbons</v>
          </cell>
          <cell r="B80" t="str">
            <v>% (m/m)</v>
          </cell>
          <cell r="E80" t="str">
            <v>IP 391</v>
          </cell>
          <cell r="F80">
            <v>1995</v>
          </cell>
          <cell r="G80">
            <v>3.8</v>
          </cell>
          <cell r="I80">
            <v>13.242</v>
          </cell>
        </row>
        <row r="91">
          <cell r="A91" t="str">
            <v>Sulphur content (sulphur free, from 2005)</v>
          </cell>
          <cell r="B91" t="str">
            <v>mg/kg</v>
          </cell>
        </row>
        <row r="94">
          <cell r="E94" t="str">
            <v>EN ISO 20884</v>
          </cell>
          <cell r="F94">
            <v>2004</v>
          </cell>
          <cell r="G94">
            <v>3.1</v>
          </cell>
          <cell r="I94">
            <v>11.829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opa.eu.int/comm/eurostat/ramon/nuts/home_regions_en.html" TargetMode="External" /><Relationship Id="rId2" Type="http://schemas.openxmlformats.org/officeDocument/2006/relationships/hyperlink" Target="http://europa.eu.int/comm/eurostat/ramon/nuts/home_regions_en.html"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zoomScale="90" zoomScaleNormal="90" zoomScalePageLayoutView="0" workbookViewId="0" topLeftCell="A1">
      <selection activeCell="T11" sqref="T11"/>
    </sheetView>
  </sheetViews>
  <sheetFormatPr defaultColWidth="9.28125" defaultRowHeight="12.75"/>
  <sheetData/>
  <sheetProtection/>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75" r:id="rId4"/>
  <headerFooter alignWithMargins="0">
    <oddHeader>&amp;L&amp;F&amp;C&amp;A</oddHeader>
    <oddFooter>&amp;L&amp;D&amp;C&amp;P of &amp;N</oddFooter>
  </headerFooter>
  <legacyDrawing r:id="rId3"/>
  <oleObjects>
    <oleObject progId="Acrobat Document" shapeId="566444" r:id="rId1"/>
    <oleObject progId="Acrobat Document" shapeId="566443" r:id="rId2"/>
  </oleObjects>
</worksheet>
</file>

<file path=xl/worksheets/sheet10.xml><?xml version="1.0" encoding="utf-8"?>
<worksheet xmlns="http://schemas.openxmlformats.org/spreadsheetml/2006/main" xmlns:r="http://schemas.openxmlformats.org/officeDocument/2006/relationships">
  <sheetPr>
    <pageSetUpPr fitToPage="1"/>
  </sheetPr>
  <dimension ref="A1:H28"/>
  <sheetViews>
    <sheetView showZeros="0" zoomScaleSheetLayoutView="50" zoomScalePageLayoutView="0" workbookViewId="0" topLeftCell="A1">
      <pane xSplit="3" ySplit="13" topLeftCell="D14" activePane="bottomRight" state="frozen"/>
      <selection pane="topLeft" activeCell="P36" sqref="P36"/>
      <selection pane="topRight" activeCell="P36" sqref="P36"/>
      <selection pane="bottomLeft" activeCell="P36" sqref="P36"/>
      <selection pane="bottomRight" activeCell="I5" sqref="I5"/>
    </sheetView>
  </sheetViews>
  <sheetFormatPr defaultColWidth="9.140625" defaultRowHeight="12.75"/>
  <cols>
    <col min="1" max="1" width="3.28125" style="116" bestFit="1" customWidth="1"/>
    <col min="2" max="2" width="33.7109375" style="116" customWidth="1"/>
    <col min="3" max="3" width="18.28125" style="116" bestFit="1" customWidth="1"/>
    <col min="4" max="5" width="11.28125" style="116" customWidth="1"/>
    <col min="6" max="6" width="13.7109375" style="116" customWidth="1"/>
    <col min="7" max="7" width="9.28125" style="116" bestFit="1" customWidth="1"/>
    <col min="8" max="8" width="24.7109375" style="116" customWidth="1"/>
    <col min="9" max="9" width="8.28125" style="116" customWidth="1"/>
    <col min="10" max="16384" width="9.140625" style="116" customWidth="1"/>
  </cols>
  <sheetData>
    <row r="1" spans="2:3" ht="23.25">
      <c r="B1" s="115" t="s">
        <v>267</v>
      </c>
      <c r="C1" s="173"/>
    </row>
    <row r="2" spans="2:3" ht="3" customHeight="1">
      <c r="B2" s="188"/>
      <c r="C2" s="173"/>
    </row>
    <row r="3" spans="2:3" ht="15.75">
      <c r="B3" s="189" t="s">
        <v>170</v>
      </c>
      <c r="C3" s="190" t="str">
        <f>'Contacts&amp;FQMS'!B8</f>
        <v>Italy</v>
      </c>
    </row>
    <row r="4" spans="2:3" ht="15" customHeight="1">
      <c r="B4" s="189" t="s">
        <v>250</v>
      </c>
      <c r="C4" s="191" t="s">
        <v>1</v>
      </c>
    </row>
    <row r="5" spans="2:3" ht="15.75" customHeight="1">
      <c r="B5" s="189" t="s">
        <v>268</v>
      </c>
      <c r="C5" s="190" t="s">
        <v>382</v>
      </c>
    </row>
    <row r="6" spans="2:3" ht="15.75">
      <c r="B6" s="189" t="s">
        <v>169</v>
      </c>
      <c r="C6" s="191">
        <f>'Contacts&amp;FQMS'!B7</f>
        <v>2009</v>
      </c>
    </row>
    <row r="7" spans="2:3" ht="15.75">
      <c r="B7" s="189" t="s">
        <v>251</v>
      </c>
      <c r="C7" s="190" t="s">
        <v>0</v>
      </c>
    </row>
    <row r="8" spans="2:3" ht="3" customHeight="1">
      <c r="B8" s="172"/>
      <c r="C8" s="405"/>
    </row>
    <row r="9" spans="1:8" ht="15.75">
      <c r="A9" s="152"/>
      <c r="B9" s="345" t="s">
        <v>252</v>
      </c>
      <c r="C9" s="404">
        <v>100</v>
      </c>
      <c r="D9" s="341"/>
      <c r="E9" s="342"/>
      <c r="F9" s="343"/>
      <c r="G9" s="344"/>
      <c r="H9" s="193"/>
    </row>
    <row r="10" spans="1:3" s="156" customFormat="1" ht="3" customHeight="1">
      <c r="A10" s="194"/>
      <c r="B10" s="195"/>
      <c r="C10" s="196"/>
    </row>
    <row r="11" spans="2:8" ht="12.75">
      <c r="B11" s="544" t="s">
        <v>253</v>
      </c>
      <c r="C11" s="535" t="s">
        <v>254</v>
      </c>
      <c r="D11" s="535" t="s">
        <v>269</v>
      </c>
      <c r="E11" s="535" t="s">
        <v>255</v>
      </c>
      <c r="F11" s="535" t="s">
        <v>270</v>
      </c>
      <c r="G11" s="534" t="s">
        <v>256</v>
      </c>
      <c r="H11" s="534"/>
    </row>
    <row r="12" spans="2:8" ht="12.75">
      <c r="B12" s="545"/>
      <c r="C12" s="536"/>
      <c r="D12" s="536"/>
      <c r="E12" s="536"/>
      <c r="F12" s="536"/>
      <c r="G12" s="197" t="s">
        <v>257</v>
      </c>
      <c r="H12" s="166" t="s">
        <v>258</v>
      </c>
    </row>
    <row r="13" spans="2:8" ht="12.75">
      <c r="B13" s="546"/>
      <c r="C13" s="537"/>
      <c r="D13" s="537"/>
      <c r="E13" s="537"/>
      <c r="F13" s="537"/>
      <c r="G13" s="198" t="s">
        <v>259</v>
      </c>
      <c r="H13" s="199"/>
    </row>
    <row r="14" spans="1:8" ht="12.75">
      <c r="A14" s="116">
        <v>1</v>
      </c>
      <c r="B14" s="200" t="s">
        <v>376</v>
      </c>
      <c r="C14" s="426">
        <v>6.494</v>
      </c>
      <c r="D14" s="407" t="s">
        <v>390</v>
      </c>
      <c r="E14" s="201">
        <f>IF(C14=0,"-",C14/$C$20)</f>
        <v>0.25572969992911715</v>
      </c>
      <c r="F14" s="290">
        <f>IF(C14=0,"-",IF(INT($C$9*E14)&lt;1,1,INT($C$9*E14)))</f>
        <v>25</v>
      </c>
      <c r="G14" s="202"/>
      <c r="H14" s="193">
        <v>25</v>
      </c>
    </row>
    <row r="15" spans="1:8" ht="12.75">
      <c r="A15" s="116">
        <v>2</v>
      </c>
      <c r="B15" s="200" t="s">
        <v>377</v>
      </c>
      <c r="C15" s="426">
        <v>5.694</v>
      </c>
      <c r="D15" s="407" t="s">
        <v>393</v>
      </c>
      <c r="E15" s="201">
        <f>IF(C15=0,"-",C15/$C$20)</f>
        <v>0.22422619516421202</v>
      </c>
      <c r="F15" s="290">
        <f>IF(C15=0,"-",IF(INT($C$9*E15)&lt;1,1,INT($C$9*E15)))</f>
        <v>22</v>
      </c>
      <c r="G15" s="202"/>
      <c r="H15" s="193">
        <v>24</v>
      </c>
    </row>
    <row r="16" spans="1:8" ht="12.75">
      <c r="A16" s="116">
        <v>3</v>
      </c>
      <c r="B16" s="200" t="s">
        <v>378</v>
      </c>
      <c r="C16" s="426">
        <v>6.657</v>
      </c>
      <c r="D16" s="407" t="s">
        <v>391</v>
      </c>
      <c r="E16" s="201">
        <f>IF(C16=0,"-",C16/$C$20)</f>
        <v>0.26214853902496654</v>
      </c>
      <c r="F16" s="290">
        <f>IF(C16=0,"-",IF(INT($C$9*E16)&lt;1,1,INT($C$9*E16)))</f>
        <v>26</v>
      </c>
      <c r="G16" s="202"/>
      <c r="H16" s="193">
        <v>22</v>
      </c>
    </row>
    <row r="17" spans="1:8" ht="12.75">
      <c r="A17" s="116">
        <v>4</v>
      </c>
      <c r="B17" s="200" t="s">
        <v>379</v>
      </c>
      <c r="C17" s="426">
        <v>4.268</v>
      </c>
      <c r="D17" s="407" t="s">
        <v>390</v>
      </c>
      <c r="E17" s="201">
        <f>IF(C17=0,"-",C17/$C$20)</f>
        <v>0.1680711979207687</v>
      </c>
      <c r="F17" s="290">
        <f>IF(C17=0,"-",IF(INT($C$9*E17)&lt;1,1,INT($C$9*E17)))</f>
        <v>16</v>
      </c>
      <c r="G17" s="202"/>
      <c r="H17" s="193">
        <v>17</v>
      </c>
    </row>
    <row r="18" spans="1:8" ht="12.75">
      <c r="A18" s="116">
        <v>5</v>
      </c>
      <c r="B18" s="200" t="s">
        <v>380</v>
      </c>
      <c r="C18" s="426">
        <v>2.281</v>
      </c>
      <c r="D18" s="407" t="s">
        <v>392</v>
      </c>
      <c r="E18" s="201">
        <f>IF(C18=0,"-",C18/$C$20)</f>
        <v>0.08982436796093567</v>
      </c>
      <c r="F18" s="290">
        <f>IF(C18=0,"-",IF(INT($C$9*E18)&lt;1,1,INT($C$9*E18)))</f>
        <v>8</v>
      </c>
      <c r="G18" s="202"/>
      <c r="H18" s="193">
        <v>12</v>
      </c>
    </row>
    <row r="19" spans="2:8" s="149" customFormat="1" ht="12.75">
      <c r="B19" s="167" t="s">
        <v>260</v>
      </c>
      <c r="C19" s="203" t="s">
        <v>15</v>
      </c>
      <c r="D19" s="203" t="s">
        <v>15</v>
      </c>
      <c r="E19" s="203" t="s">
        <v>15</v>
      </c>
      <c r="F19" s="168">
        <f>IF($C$9-SUM(F14:F18)&lt;0,0,$C$9-SUM(F14:F18))</f>
        <v>3</v>
      </c>
      <c r="G19" s="204"/>
      <c r="H19" s="168">
        <f>IF(H13="","",IF(H$9-SUM(H14:H18)&lt;0,0,H$9-SUM(H14:H18)))</f>
      </c>
    </row>
    <row r="20" spans="2:8" s="152" customFormat="1" ht="15.75">
      <c r="B20" s="205" t="s">
        <v>65</v>
      </c>
      <c r="C20" s="206">
        <f>C14+C15+C16+C17+C18</f>
        <v>25.394</v>
      </c>
      <c r="D20" s="206"/>
      <c r="E20" s="207">
        <f>SUM(E14:E18)</f>
        <v>1</v>
      </c>
      <c r="F20" s="206">
        <f>SUM(F14:F18)</f>
        <v>97</v>
      </c>
      <c r="G20" s="208"/>
      <c r="H20" s="206">
        <f>SUM(H14:H18)</f>
        <v>100</v>
      </c>
    </row>
    <row r="21" ht="6" customHeight="1"/>
    <row r="22" ht="15.75">
      <c r="B22" s="209" t="s">
        <v>261</v>
      </c>
    </row>
    <row r="23" ht="15.75">
      <c r="B23" s="209" t="s">
        <v>262</v>
      </c>
    </row>
    <row r="24" ht="15.75">
      <c r="B24" s="209" t="s">
        <v>263</v>
      </c>
    </row>
    <row r="25" ht="15.75">
      <c r="B25" s="209" t="s">
        <v>264</v>
      </c>
    </row>
    <row r="26" ht="6" customHeight="1"/>
    <row r="27" spans="2:7" ht="12.75">
      <c r="B27" s="538" t="s">
        <v>265</v>
      </c>
      <c r="C27" s="539"/>
      <c r="D27" s="539"/>
      <c r="E27" s="539"/>
      <c r="F27" s="539"/>
      <c r="G27" s="540"/>
    </row>
    <row r="28" spans="2:7" ht="55.5" customHeight="1">
      <c r="B28" s="541"/>
      <c r="C28" s="542"/>
      <c r="D28" s="542"/>
      <c r="E28" s="542"/>
      <c r="F28" s="542"/>
      <c r="G28" s="543"/>
    </row>
    <row r="29" ht="8.25" customHeight="1"/>
    <row r="42" ht="39" customHeight="1"/>
  </sheetData>
  <sheetProtection/>
  <mergeCells count="8">
    <mergeCell ref="G11:H11"/>
    <mergeCell ref="F11:F13"/>
    <mergeCell ref="B27:G27"/>
    <mergeCell ref="B28:G28"/>
    <mergeCell ref="B11:B13"/>
    <mergeCell ref="C11:C13"/>
    <mergeCell ref="D11:D13"/>
    <mergeCell ref="E11:E1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8" r:id="rId1"/>
  <headerFooter alignWithMargins="0">
    <oddHeader>&amp;C&amp;A</oddHeader>
    <oddFooter>&amp;CPage &amp;P</oddFooter>
  </headerFooter>
  <ignoredErrors>
    <ignoredError sqref="C3 C6" unlocked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G35"/>
  <sheetViews>
    <sheetView showZeros="0" zoomScalePageLayoutView="0" workbookViewId="0" topLeftCell="A1">
      <pane xSplit="2" ySplit="10" topLeftCell="C11" activePane="bottomRight" state="frozen"/>
      <selection pane="topLeft" activeCell="P36" sqref="P36"/>
      <selection pane="topRight" activeCell="P36" sqref="P36"/>
      <selection pane="bottomLeft" activeCell="P36" sqref="P36"/>
      <selection pane="bottomRight" activeCell="M24" sqref="M24"/>
    </sheetView>
  </sheetViews>
  <sheetFormatPr defaultColWidth="9.140625" defaultRowHeight="12.75"/>
  <cols>
    <col min="1" max="1" width="24.7109375" style="1" customWidth="1"/>
    <col min="2" max="2" width="30.8515625" style="1" customWidth="1"/>
    <col min="3" max="3" width="12.7109375" style="1" customWidth="1"/>
    <col min="4" max="4" width="16.8515625" style="1" bestFit="1" customWidth="1"/>
    <col min="5" max="7" width="15.8515625" style="1" customWidth="1"/>
    <col min="8" max="8" width="5.8515625" style="1" customWidth="1"/>
    <col min="9" max="16384" width="9.140625" style="1" customWidth="1"/>
  </cols>
  <sheetData>
    <row r="1" ht="20.25">
      <c r="A1" s="291" t="s">
        <v>336</v>
      </c>
    </row>
    <row r="2" s="293" customFormat="1" ht="6" customHeight="1">
      <c r="A2" s="292"/>
    </row>
    <row r="3" spans="1:7" ht="15.75">
      <c r="A3" s="294" t="s">
        <v>170</v>
      </c>
      <c r="B3" s="295" t="str">
        <f>'Contacts&amp;FQMS'!B8</f>
        <v>Italy</v>
      </c>
      <c r="D3" s="296" t="s">
        <v>302</v>
      </c>
      <c r="E3" s="297"/>
      <c r="F3" s="297"/>
      <c r="G3" s="297"/>
    </row>
    <row r="4" spans="1:7" ht="15.75">
      <c r="A4" s="298" t="s">
        <v>250</v>
      </c>
      <c r="B4" s="288"/>
      <c r="D4" s="562" t="s">
        <v>303</v>
      </c>
      <c r="E4" s="562"/>
      <c r="F4" s="562"/>
      <c r="G4" s="562"/>
    </row>
    <row r="5" spans="1:7" ht="15.75">
      <c r="A5" s="298" t="s">
        <v>129</v>
      </c>
      <c r="B5" s="288">
        <f>'Contacts&amp;FQMS'!B7</f>
        <v>2009</v>
      </c>
      <c r="D5" s="562"/>
      <c r="E5" s="562"/>
      <c r="F5" s="562"/>
      <c r="G5" s="562"/>
    </row>
    <row r="6" spans="1:7" ht="15" customHeight="1">
      <c r="A6" s="294" t="s">
        <v>251</v>
      </c>
      <c r="B6" s="299"/>
      <c r="D6" s="562"/>
      <c r="E6" s="562"/>
      <c r="F6" s="562"/>
      <c r="G6" s="562"/>
    </row>
    <row r="7" ht="5.25" customHeight="1">
      <c r="A7" s="300"/>
    </row>
    <row r="8" spans="1:7" ht="15.75">
      <c r="A8" s="563" t="s">
        <v>304</v>
      </c>
      <c r="B8" s="564"/>
      <c r="C8" s="564"/>
      <c r="D8" s="565"/>
      <c r="E8" s="566" t="s">
        <v>337</v>
      </c>
      <c r="F8" s="567"/>
      <c r="G8" s="568"/>
    </row>
    <row r="9" spans="1:7" ht="12.75">
      <c r="A9" s="572" t="s">
        <v>338</v>
      </c>
      <c r="B9" s="573"/>
      <c r="C9" s="576" t="s">
        <v>339</v>
      </c>
      <c r="D9" s="576" t="s">
        <v>305</v>
      </c>
      <c r="E9" s="569"/>
      <c r="F9" s="570"/>
      <c r="G9" s="571"/>
    </row>
    <row r="10" spans="1:7" ht="15.75">
      <c r="A10" s="574"/>
      <c r="B10" s="575"/>
      <c r="C10" s="577"/>
      <c r="D10" s="577"/>
      <c r="E10" s="301" t="s">
        <v>306</v>
      </c>
      <c r="F10" s="301" t="s">
        <v>307</v>
      </c>
      <c r="G10" s="301" t="s">
        <v>308</v>
      </c>
    </row>
    <row r="11" spans="1:7" ht="15.75">
      <c r="A11" s="302" t="s">
        <v>309</v>
      </c>
      <c r="B11" s="303" t="s">
        <v>310</v>
      </c>
      <c r="C11" s="304" t="s">
        <v>15</v>
      </c>
      <c r="D11" s="304" t="s">
        <v>15</v>
      </c>
      <c r="E11" s="563" t="s">
        <v>311</v>
      </c>
      <c r="F11" s="564"/>
      <c r="G11" s="565"/>
    </row>
    <row r="12" spans="1:7" ht="15">
      <c r="A12" s="305" t="s">
        <v>312</v>
      </c>
      <c r="B12" s="306"/>
      <c r="C12" s="307" t="s">
        <v>313</v>
      </c>
      <c r="D12" s="308"/>
      <c r="E12" s="308"/>
      <c r="F12" s="308"/>
      <c r="G12" s="308"/>
    </row>
    <row r="13" spans="1:7" ht="15">
      <c r="A13" s="305" t="s">
        <v>314</v>
      </c>
      <c r="B13" s="306"/>
      <c r="C13" s="307" t="s">
        <v>315</v>
      </c>
      <c r="D13" s="308"/>
      <c r="E13" s="308"/>
      <c r="F13" s="308"/>
      <c r="G13" s="308"/>
    </row>
    <row r="14" spans="1:7" ht="15">
      <c r="A14" s="305" t="s">
        <v>316</v>
      </c>
      <c r="B14" s="306"/>
      <c r="C14" s="307" t="s">
        <v>317</v>
      </c>
      <c r="D14" s="308"/>
      <c r="E14" s="308"/>
      <c r="F14" s="308"/>
      <c r="G14" s="308"/>
    </row>
    <row r="15" spans="1:7" ht="15">
      <c r="A15" s="305" t="s">
        <v>318</v>
      </c>
      <c r="B15" s="306"/>
      <c r="C15" s="307" t="s">
        <v>319</v>
      </c>
      <c r="D15" s="308"/>
      <c r="E15" s="308"/>
      <c r="F15" s="308"/>
      <c r="G15" s="308"/>
    </row>
    <row r="16" spans="1:7" ht="15">
      <c r="A16" s="305" t="s">
        <v>320</v>
      </c>
      <c r="B16" s="306"/>
      <c r="C16" s="307" t="s">
        <v>321</v>
      </c>
      <c r="D16" s="308"/>
      <c r="E16" s="308"/>
      <c r="F16" s="308"/>
      <c r="G16" s="308"/>
    </row>
    <row r="17" spans="1:7" ht="15">
      <c r="A17" s="305" t="s">
        <v>322</v>
      </c>
      <c r="B17" s="306"/>
      <c r="C17" s="307" t="s">
        <v>323</v>
      </c>
      <c r="D17" s="308"/>
      <c r="E17" s="308"/>
      <c r="F17" s="308"/>
      <c r="G17" s="308"/>
    </row>
    <row r="18" spans="1:7" ht="15" customHeight="1">
      <c r="A18" s="559" t="s">
        <v>324</v>
      </c>
      <c r="B18" s="560"/>
      <c r="C18" s="560"/>
      <c r="D18" s="560"/>
      <c r="E18" s="560"/>
      <c r="F18" s="560"/>
      <c r="G18" s="561"/>
    </row>
    <row r="19" spans="1:7" ht="15.75">
      <c r="A19" s="302" t="s">
        <v>325</v>
      </c>
      <c r="B19" s="303" t="s">
        <v>310</v>
      </c>
      <c r="C19" s="304" t="s">
        <v>15</v>
      </c>
      <c r="D19" s="304" t="s">
        <v>15</v>
      </c>
      <c r="E19" s="563" t="s">
        <v>326</v>
      </c>
      <c r="F19" s="564"/>
      <c r="G19" s="565"/>
    </row>
    <row r="20" spans="1:7" ht="15.75">
      <c r="A20" s="305" t="s">
        <v>312</v>
      </c>
      <c r="B20" s="288"/>
      <c r="C20" s="309" t="s">
        <v>327</v>
      </c>
      <c r="D20" s="179"/>
      <c r="E20" s="179"/>
      <c r="F20" s="179"/>
      <c r="G20" s="179"/>
    </row>
    <row r="21" spans="1:7" ht="15.75">
      <c r="A21" s="305" t="s">
        <v>314</v>
      </c>
      <c r="B21" s="288"/>
      <c r="C21" s="309" t="s">
        <v>328</v>
      </c>
      <c r="D21" s="179"/>
      <c r="E21" s="179"/>
      <c r="F21" s="179"/>
      <c r="G21" s="179"/>
    </row>
    <row r="22" spans="1:7" ht="15.75">
      <c r="A22" s="305" t="s">
        <v>316</v>
      </c>
      <c r="B22" s="288"/>
      <c r="C22" s="309" t="s">
        <v>329</v>
      </c>
      <c r="D22" s="179"/>
      <c r="E22" s="179"/>
      <c r="F22" s="179"/>
      <c r="G22" s="179"/>
    </row>
    <row r="23" spans="1:7" ht="15" customHeight="1">
      <c r="A23" s="559" t="s">
        <v>324</v>
      </c>
      <c r="B23" s="560"/>
      <c r="C23" s="560"/>
      <c r="D23" s="560"/>
      <c r="E23" s="560"/>
      <c r="F23" s="560"/>
      <c r="G23" s="561"/>
    </row>
    <row r="24" spans="1:7" ht="18.75">
      <c r="A24" s="557" t="s">
        <v>330</v>
      </c>
      <c r="B24" s="558"/>
      <c r="C24" s="310" t="s">
        <v>331</v>
      </c>
      <c r="D24" s="179"/>
      <c r="E24" s="179"/>
      <c r="F24" s="179"/>
      <c r="G24" s="179"/>
    </row>
    <row r="25" ht="6" customHeight="1">
      <c r="A25" s="311"/>
    </row>
    <row r="26" ht="15.75">
      <c r="A26" s="312" t="s">
        <v>332</v>
      </c>
    </row>
    <row r="27" spans="1:3" ht="12.75">
      <c r="A27" s="313" t="s">
        <v>333</v>
      </c>
      <c r="B27" s="297"/>
      <c r="C27" s="297" t="s">
        <v>334</v>
      </c>
    </row>
    <row r="28" ht="15.75">
      <c r="A28" s="312" t="s">
        <v>340</v>
      </c>
    </row>
    <row r="29" ht="12.75">
      <c r="A29" s="313" t="s">
        <v>333</v>
      </c>
    </row>
    <row r="30" ht="6" customHeight="1">
      <c r="A30" s="311"/>
    </row>
    <row r="31" spans="1:7" ht="12.75" customHeight="1">
      <c r="A31" s="547" t="s">
        <v>335</v>
      </c>
      <c r="B31" s="547"/>
      <c r="C31" s="547"/>
      <c r="D31" s="547"/>
      <c r="E31" s="547"/>
      <c r="F31" s="547"/>
      <c r="G31" s="547"/>
    </row>
    <row r="32" spans="1:7" ht="31.5" customHeight="1">
      <c r="A32" s="548"/>
      <c r="B32" s="549"/>
      <c r="C32" s="549"/>
      <c r="D32" s="549"/>
      <c r="E32" s="549"/>
      <c r="F32" s="549"/>
      <c r="G32" s="550"/>
    </row>
    <row r="33" spans="1:7" ht="31.5" customHeight="1">
      <c r="A33" s="551"/>
      <c r="B33" s="552"/>
      <c r="C33" s="552"/>
      <c r="D33" s="552"/>
      <c r="E33" s="552"/>
      <c r="F33" s="552"/>
      <c r="G33" s="553"/>
    </row>
    <row r="34" spans="1:7" ht="31.5" customHeight="1">
      <c r="A34" s="551"/>
      <c r="B34" s="552"/>
      <c r="C34" s="552"/>
      <c r="D34" s="552"/>
      <c r="E34" s="552"/>
      <c r="F34" s="552"/>
      <c r="G34" s="553"/>
    </row>
    <row r="35" spans="1:7" ht="31.5" customHeight="1">
      <c r="A35" s="554"/>
      <c r="B35" s="555"/>
      <c r="C35" s="555"/>
      <c r="D35" s="555"/>
      <c r="E35" s="555"/>
      <c r="F35" s="555"/>
      <c r="G35" s="556"/>
    </row>
  </sheetData>
  <sheetProtection/>
  <mergeCells count="13">
    <mergeCell ref="C9:C10"/>
    <mergeCell ref="D9:D10"/>
    <mergeCell ref="A8:D8"/>
    <mergeCell ref="A31:G31"/>
    <mergeCell ref="A32:G35"/>
    <mergeCell ref="A24:B24"/>
    <mergeCell ref="A23:G23"/>
    <mergeCell ref="D4:G6"/>
    <mergeCell ref="E11:G11"/>
    <mergeCell ref="E19:G19"/>
    <mergeCell ref="A18:G18"/>
    <mergeCell ref="E8:G9"/>
    <mergeCell ref="A9:B10"/>
  </mergeCells>
  <hyperlinks>
    <hyperlink ref="A29" r:id="rId1" display="http://europa.eu.int/comm/eurostat/ramon/nuts/home_regions_en.html"/>
    <hyperlink ref="A27" r:id="rId2" display="http://europa.eu.int/comm/eurostat/ramon/nuts/home_regions_en.html"/>
  </hyperlinks>
  <printOptions/>
  <pageMargins left="0.75" right="0.75" top="1" bottom="1" header="0.5" footer="0.5"/>
  <pageSetup fitToHeight="1" fitToWidth="1" horizontalDpi="600" verticalDpi="600" orientation="landscape" paperSize="9" scale="80" r:id="rId3"/>
  <headerFooter alignWithMargins="0">
    <oddHeader>&amp;L&amp;F&amp;C&amp;A</oddHeader>
    <oddFooter>&amp;L&amp;D&amp;CPage &amp;P of &amp;N</oddFooter>
  </headerFooter>
</worksheet>
</file>

<file path=xl/worksheets/sheet12.xml><?xml version="1.0" encoding="utf-8"?>
<worksheet xmlns="http://schemas.openxmlformats.org/spreadsheetml/2006/main" xmlns:r="http://schemas.openxmlformats.org/officeDocument/2006/relationships">
  <dimension ref="A1:EV103"/>
  <sheetViews>
    <sheetView showGridLines="0" zoomScaleSheetLayoutView="50" zoomScalePageLayoutView="0" workbookViewId="0" topLeftCell="A1">
      <pane ySplit="9" topLeftCell="A10" activePane="bottomLeft" state="frozen"/>
      <selection pane="topLeft" activeCell="P36" sqref="P36"/>
      <selection pane="bottomLeft" activeCell="S39" sqref="S39"/>
    </sheetView>
  </sheetViews>
  <sheetFormatPr defaultColWidth="11.421875" defaultRowHeight="12.75"/>
  <cols>
    <col min="1" max="1" width="30.57421875" style="1" customWidth="1"/>
    <col min="2" max="2" width="6.7109375" style="1" customWidth="1"/>
    <col min="3" max="3" width="19.140625" style="1" customWidth="1"/>
    <col min="4" max="4" width="9.140625" style="1" customWidth="1"/>
    <col min="5" max="5" width="19.421875" style="1" bestFit="1" customWidth="1"/>
    <col min="6" max="7" width="10.7109375" style="1" customWidth="1"/>
    <col min="8" max="8" width="9.8515625" style="1" bestFit="1" customWidth="1"/>
    <col min="9" max="9" width="10.7109375" style="1" customWidth="1"/>
    <col min="10" max="10" width="17.00390625" style="1" customWidth="1"/>
    <col min="11" max="12" width="9.57421875" style="1" customWidth="1"/>
    <col min="13" max="13" width="20.00390625" style="1" bestFit="1" customWidth="1"/>
    <col min="14" max="14" width="8.57421875" style="1" bestFit="1" customWidth="1"/>
    <col min="15" max="15" width="3.421875" style="1" customWidth="1"/>
    <col min="16" max="16384" width="11.421875" style="1" customWidth="1"/>
  </cols>
  <sheetData>
    <row r="1" ht="18">
      <c r="A1" s="45" t="s">
        <v>394</v>
      </c>
    </row>
    <row r="2" spans="1:12" ht="6" customHeight="1">
      <c r="A2" s="49"/>
      <c r="B2" s="2"/>
      <c r="C2" s="2"/>
      <c r="D2" s="2"/>
      <c r="E2" s="2"/>
      <c r="F2" s="2"/>
      <c r="G2" s="2"/>
      <c r="H2" s="2"/>
      <c r="I2" s="2"/>
      <c r="J2" s="2"/>
      <c r="K2" s="2"/>
      <c r="L2" s="2"/>
    </row>
    <row r="3" spans="1:12" ht="12.75">
      <c r="A3" s="44" t="s">
        <v>30</v>
      </c>
      <c r="B3" s="592" t="str">
        <f>'Contacts&amp;FQMS'!B8</f>
        <v>Italy</v>
      </c>
      <c r="C3" s="593"/>
      <c r="D3" s="593"/>
      <c r="E3" s="594"/>
      <c r="F3" s="349"/>
      <c r="K3" s="50"/>
      <c r="L3" s="50"/>
    </row>
    <row r="4" spans="1:12" ht="12.75">
      <c r="A4" s="44" t="s">
        <v>31</v>
      </c>
      <c r="B4" s="592">
        <f>'Contacts&amp;FQMS'!B7</f>
        <v>2009</v>
      </c>
      <c r="C4" s="593"/>
      <c r="D4" s="593"/>
      <c r="E4" s="594"/>
      <c r="F4" s="349"/>
      <c r="K4" s="50"/>
      <c r="L4" s="50"/>
    </row>
    <row r="5" spans="1:12" ht="12.75">
      <c r="A5" s="268" t="s">
        <v>351</v>
      </c>
      <c r="B5" s="592" t="s">
        <v>383</v>
      </c>
      <c r="C5" s="593"/>
      <c r="D5" s="593"/>
      <c r="E5" s="594"/>
      <c r="F5" s="349"/>
      <c r="K5" s="50"/>
      <c r="L5" s="50"/>
    </row>
    <row r="6" spans="1:12" ht="12.75">
      <c r="A6" s="44" t="s">
        <v>73</v>
      </c>
      <c r="B6" s="599" t="s">
        <v>4</v>
      </c>
      <c r="C6" s="600"/>
      <c r="D6" s="600"/>
      <c r="E6" s="601"/>
      <c r="F6" s="350"/>
      <c r="K6" s="50"/>
      <c r="L6" s="50"/>
    </row>
    <row r="7" spans="1:12" ht="12.75">
      <c r="A7" s="44" t="s">
        <v>74</v>
      </c>
      <c r="B7" s="599" t="s">
        <v>5</v>
      </c>
      <c r="C7" s="600"/>
      <c r="D7" s="600"/>
      <c r="E7" s="601"/>
      <c r="F7" s="349"/>
      <c r="K7" s="51"/>
      <c r="L7" s="51"/>
    </row>
    <row r="8" spans="1:12" ht="12.75">
      <c r="A8" s="44" t="s">
        <v>101</v>
      </c>
      <c r="B8" s="76" t="s">
        <v>343</v>
      </c>
      <c r="C8" s="603" t="str">
        <f>IF(B8="A","1st June to 31st August (arctic)","1st May to 30th September (normal)")</f>
        <v>1st May to 30th September (normal)</v>
      </c>
      <c r="D8" s="604"/>
      <c r="E8" s="605"/>
      <c r="F8" s="39"/>
      <c r="K8" s="51"/>
      <c r="L8" s="51"/>
    </row>
    <row r="9" spans="1:12" s="2" customFormat="1" ht="11.25">
      <c r="A9" s="66" t="s">
        <v>102</v>
      </c>
      <c r="B9" s="68"/>
      <c r="C9" s="210"/>
      <c r="D9" s="210"/>
      <c r="E9" s="210"/>
      <c r="F9" s="210"/>
      <c r="K9" s="51"/>
      <c r="L9" s="51"/>
    </row>
    <row r="10" spans="1:12" ht="6" customHeight="1">
      <c r="A10" s="64"/>
      <c r="B10" s="66"/>
      <c r="C10" s="66"/>
      <c r="D10" s="51"/>
      <c r="E10" s="51"/>
      <c r="F10" s="51"/>
      <c r="K10" s="51"/>
      <c r="L10" s="51"/>
    </row>
    <row r="11" spans="1:12" ht="15.75">
      <c r="A11" s="65" t="s">
        <v>99</v>
      </c>
      <c r="B11" s="66"/>
      <c r="C11" s="66"/>
      <c r="D11" s="51"/>
      <c r="E11" s="51"/>
      <c r="F11" s="51"/>
      <c r="K11" s="51"/>
      <c r="L11" s="51"/>
    </row>
    <row r="12" spans="1:12" ht="6" customHeight="1">
      <c r="A12" s="4"/>
      <c r="B12" s="4"/>
      <c r="C12" s="4"/>
      <c r="D12" s="4"/>
      <c r="E12" s="4"/>
      <c r="F12" s="4"/>
      <c r="G12" s="4"/>
      <c r="H12" s="4"/>
      <c r="I12" s="4"/>
      <c r="J12" s="4"/>
      <c r="K12" s="4"/>
      <c r="L12" s="4"/>
    </row>
    <row r="13" spans="1:14" ht="14.25">
      <c r="A13" s="5" t="s">
        <v>67</v>
      </c>
      <c r="B13" s="5" t="s">
        <v>32</v>
      </c>
      <c r="C13" s="6" t="s">
        <v>33</v>
      </c>
      <c r="D13" s="7"/>
      <c r="E13" s="7"/>
      <c r="F13" s="7"/>
      <c r="G13" s="7"/>
      <c r="H13" s="8"/>
      <c r="I13" s="9" t="s">
        <v>93</v>
      </c>
      <c r="J13" s="10"/>
      <c r="K13" s="10"/>
      <c r="L13" s="3"/>
      <c r="M13" s="595" t="s">
        <v>273</v>
      </c>
      <c r="N13" s="596"/>
    </row>
    <row r="14" spans="1:14" ht="15.75" customHeight="1">
      <c r="A14" s="12"/>
      <c r="B14" s="12"/>
      <c r="C14" s="13"/>
      <c r="D14" s="14"/>
      <c r="E14" s="14"/>
      <c r="F14" s="14"/>
      <c r="G14" s="14"/>
      <c r="H14" s="15"/>
      <c r="I14" s="113" t="s">
        <v>38</v>
      </c>
      <c r="J14" s="16"/>
      <c r="K14" s="114" t="s">
        <v>39</v>
      </c>
      <c r="L14" s="17"/>
      <c r="M14" s="597" t="s">
        <v>274</v>
      </c>
      <c r="N14" s="598"/>
    </row>
    <row r="15" spans="1:14" ht="22.5">
      <c r="A15" s="18"/>
      <c r="B15" s="18"/>
      <c r="C15" s="19" t="s">
        <v>75</v>
      </c>
      <c r="D15" s="20" t="s">
        <v>34</v>
      </c>
      <c r="E15" s="20" t="s">
        <v>35</v>
      </c>
      <c r="F15" s="358" t="s">
        <v>361</v>
      </c>
      <c r="G15" s="20" t="s">
        <v>36</v>
      </c>
      <c r="H15" s="19" t="s">
        <v>37</v>
      </c>
      <c r="I15" s="21" t="s">
        <v>34</v>
      </c>
      <c r="J15" s="21" t="s">
        <v>35</v>
      </c>
      <c r="K15" s="21" t="s">
        <v>34</v>
      </c>
      <c r="L15" s="22" t="s">
        <v>35</v>
      </c>
      <c r="M15" s="212" t="s">
        <v>77</v>
      </c>
      <c r="N15" s="213" t="s">
        <v>88</v>
      </c>
    </row>
    <row r="16" spans="1:14" ht="12.75">
      <c r="A16" s="214" t="s">
        <v>41</v>
      </c>
      <c r="B16" s="215" t="s">
        <v>15</v>
      </c>
      <c r="C16" s="216">
        <v>95</v>
      </c>
      <c r="D16" s="217">
        <v>94.9</v>
      </c>
      <c r="E16" s="218">
        <v>97.5</v>
      </c>
      <c r="F16" s="281"/>
      <c r="G16" s="217">
        <v>95.5</v>
      </c>
      <c r="H16" s="216">
        <v>0.5</v>
      </c>
      <c r="I16" s="216">
        <v>95</v>
      </c>
      <c r="J16" s="380"/>
      <c r="K16" s="219" t="s">
        <v>275</v>
      </c>
      <c r="L16" s="220"/>
      <c r="M16" s="221" t="s">
        <v>94</v>
      </c>
      <c r="N16" s="222">
        <v>1993</v>
      </c>
    </row>
    <row r="17" spans="1:14" ht="12.75">
      <c r="A17" s="214" t="s">
        <v>40</v>
      </c>
      <c r="B17" s="215" t="s">
        <v>15</v>
      </c>
      <c r="C17" s="393">
        <v>67</v>
      </c>
      <c r="D17" s="394">
        <v>84.8</v>
      </c>
      <c r="E17" s="394">
        <v>86.4</v>
      </c>
      <c r="F17" s="281"/>
      <c r="G17" s="395">
        <v>85.4</v>
      </c>
      <c r="H17" s="396">
        <v>0.4</v>
      </c>
      <c r="I17" s="216">
        <v>85</v>
      </c>
      <c r="J17" s="216"/>
      <c r="K17" s="219" t="s">
        <v>276</v>
      </c>
      <c r="L17" s="223"/>
      <c r="M17" s="221" t="s">
        <v>95</v>
      </c>
      <c r="N17" s="222">
        <v>1993</v>
      </c>
    </row>
    <row r="18" spans="1:14" ht="12.75">
      <c r="A18" s="224" t="s">
        <v>42</v>
      </c>
      <c r="B18" s="225" t="s">
        <v>16</v>
      </c>
      <c r="C18" s="365"/>
      <c r="D18" s="365"/>
      <c r="E18" s="365"/>
      <c r="F18" s="359"/>
      <c r="G18" s="365"/>
      <c r="H18" s="365"/>
      <c r="I18" s="365"/>
      <c r="J18" s="365"/>
      <c r="K18" s="226"/>
      <c r="L18" s="227" t="s">
        <v>277</v>
      </c>
      <c r="M18" s="228"/>
      <c r="N18" s="228"/>
    </row>
    <row r="19" spans="1:14" ht="12.75">
      <c r="A19" s="229" t="s">
        <v>131</v>
      </c>
      <c r="B19" s="230"/>
      <c r="C19" s="397">
        <v>95</v>
      </c>
      <c r="D19" s="397">
        <v>51.7</v>
      </c>
      <c r="E19" s="397">
        <v>60.6</v>
      </c>
      <c r="F19" s="283"/>
      <c r="G19" s="397">
        <v>57.6</v>
      </c>
      <c r="H19" s="397">
        <v>1.6</v>
      </c>
      <c r="I19" s="369"/>
      <c r="J19" s="369">
        <v>60</v>
      </c>
      <c r="K19" s="231"/>
      <c r="L19" s="232">
        <f>IF(B8="A",70,60)</f>
        <v>60</v>
      </c>
      <c r="M19" s="233" t="s">
        <v>288</v>
      </c>
      <c r="N19" s="234">
        <v>1997</v>
      </c>
    </row>
    <row r="20" spans="1:14" ht="12.75">
      <c r="A20" s="235" t="s">
        <v>43</v>
      </c>
      <c r="B20" s="236"/>
      <c r="C20" s="377"/>
      <c r="D20" s="373"/>
      <c r="E20" s="373"/>
      <c r="F20" s="360"/>
      <c r="G20" s="373"/>
      <c r="H20" s="367"/>
      <c r="I20" s="367"/>
      <c r="J20" s="367"/>
      <c r="K20" s="236"/>
      <c r="L20" s="237"/>
      <c r="M20" s="238"/>
      <c r="N20" s="239"/>
    </row>
    <row r="21" spans="1:14" ht="12.75">
      <c r="A21" s="240" t="s">
        <v>134</v>
      </c>
      <c r="B21" s="241" t="s">
        <v>17</v>
      </c>
      <c r="C21" s="242">
        <v>72</v>
      </c>
      <c r="D21" s="368">
        <v>46</v>
      </c>
      <c r="E21" s="368">
        <v>69.4</v>
      </c>
      <c r="F21" s="285"/>
      <c r="G21" s="368">
        <v>54.3</v>
      </c>
      <c r="H21" s="371">
        <v>6.2</v>
      </c>
      <c r="I21" s="371">
        <v>46</v>
      </c>
      <c r="J21" s="242"/>
      <c r="K21" s="244">
        <v>46</v>
      </c>
      <c r="L21" s="245"/>
      <c r="M21" s="238" t="s">
        <v>289</v>
      </c>
      <c r="N21" s="239">
        <v>1999</v>
      </c>
    </row>
    <row r="22" spans="1:14" ht="15">
      <c r="A22" s="229" t="s">
        <v>133</v>
      </c>
      <c r="B22" s="231" t="s">
        <v>17</v>
      </c>
      <c r="C22" s="369">
        <v>72</v>
      </c>
      <c r="D22" s="370">
        <v>81.5</v>
      </c>
      <c r="E22" s="370">
        <v>93</v>
      </c>
      <c r="F22" s="283"/>
      <c r="G22" s="370">
        <v>87.6</v>
      </c>
      <c r="H22" s="375">
        <v>3</v>
      </c>
      <c r="I22" s="375">
        <v>75</v>
      </c>
      <c r="J22" s="369"/>
      <c r="K22" s="246">
        <v>75</v>
      </c>
      <c r="L22" s="247"/>
      <c r="M22" s="248"/>
      <c r="N22" s="248"/>
    </row>
    <row r="23" spans="1:14" ht="12.75">
      <c r="A23" s="235" t="s">
        <v>44</v>
      </c>
      <c r="B23" s="236"/>
      <c r="C23" s="377"/>
      <c r="D23" s="373"/>
      <c r="E23" s="373"/>
      <c r="F23" s="360"/>
      <c r="G23" s="373"/>
      <c r="H23" s="367"/>
      <c r="I23" s="367"/>
      <c r="J23" s="367"/>
      <c r="K23" s="236"/>
      <c r="L23" s="237"/>
      <c r="M23" s="228"/>
      <c r="N23" s="249"/>
    </row>
    <row r="24" spans="1:14" ht="12.75">
      <c r="A24" s="240" t="s">
        <v>135</v>
      </c>
      <c r="B24" s="241" t="s">
        <v>17</v>
      </c>
      <c r="C24" s="242">
        <v>95</v>
      </c>
      <c r="D24" s="243">
        <v>0.4</v>
      </c>
      <c r="E24" s="368">
        <v>14.1</v>
      </c>
      <c r="F24" s="285"/>
      <c r="G24" s="368">
        <v>7.5</v>
      </c>
      <c r="H24" s="371">
        <v>4</v>
      </c>
      <c r="I24" s="242"/>
      <c r="J24" s="371">
        <v>18</v>
      </c>
      <c r="K24" s="236"/>
      <c r="L24" s="250" t="s">
        <v>279</v>
      </c>
      <c r="M24" s="238" t="s">
        <v>280</v>
      </c>
      <c r="N24" s="239">
        <v>1995</v>
      </c>
    </row>
    <row r="25" spans="1:14" ht="12.75" customHeight="1">
      <c r="A25" s="240" t="s">
        <v>45</v>
      </c>
      <c r="B25" s="241" t="s">
        <v>17</v>
      </c>
      <c r="C25" s="242">
        <v>95</v>
      </c>
      <c r="D25" s="371">
        <v>26.1</v>
      </c>
      <c r="E25" s="242">
        <v>35.4</v>
      </c>
      <c r="F25" s="284"/>
      <c r="G25" s="371">
        <v>32.3</v>
      </c>
      <c r="H25" s="371">
        <v>1.9</v>
      </c>
      <c r="I25" s="242"/>
      <c r="J25" s="371">
        <v>35</v>
      </c>
      <c r="K25" s="236"/>
      <c r="L25" s="250">
        <v>35</v>
      </c>
      <c r="M25" s="238" t="s">
        <v>280</v>
      </c>
      <c r="N25" s="239">
        <v>1995</v>
      </c>
    </row>
    <row r="26" spans="1:14" ht="12.75" customHeight="1">
      <c r="A26" s="229" t="s">
        <v>46</v>
      </c>
      <c r="B26" s="231" t="s">
        <v>17</v>
      </c>
      <c r="C26" s="369">
        <v>95</v>
      </c>
      <c r="D26" s="372">
        <v>0.32</v>
      </c>
      <c r="E26" s="372">
        <v>0.97</v>
      </c>
      <c r="F26" s="283"/>
      <c r="G26" s="372">
        <v>0.77</v>
      </c>
      <c r="H26" s="376">
        <v>0.12</v>
      </c>
      <c r="I26" s="369"/>
      <c r="J26" s="375">
        <v>1</v>
      </c>
      <c r="K26" s="230"/>
      <c r="L26" s="232">
        <v>1</v>
      </c>
      <c r="M26" s="233" t="s">
        <v>156</v>
      </c>
      <c r="N26" s="234">
        <v>1996</v>
      </c>
    </row>
    <row r="27" spans="1:14" ht="24" customHeight="1">
      <c r="A27" s="214" t="s">
        <v>47</v>
      </c>
      <c r="B27" s="215" t="s">
        <v>18</v>
      </c>
      <c r="C27" s="216">
        <v>95</v>
      </c>
      <c r="D27" s="216">
        <v>0.03</v>
      </c>
      <c r="E27" s="217">
        <v>2.3</v>
      </c>
      <c r="F27" s="281"/>
      <c r="G27" s="217">
        <v>1</v>
      </c>
      <c r="H27" s="364">
        <v>0.5</v>
      </c>
      <c r="I27" s="216"/>
      <c r="J27" s="216">
        <v>2.7</v>
      </c>
      <c r="K27" s="215"/>
      <c r="L27" s="251">
        <v>2.7</v>
      </c>
      <c r="M27" s="238" t="s">
        <v>290</v>
      </c>
      <c r="N27" s="239" t="s">
        <v>291</v>
      </c>
    </row>
    <row r="28" spans="1:14" ht="15">
      <c r="A28" s="235" t="s">
        <v>48</v>
      </c>
      <c r="B28" s="236"/>
      <c r="C28" s="377"/>
      <c r="D28" s="373"/>
      <c r="E28" s="373"/>
      <c r="F28" s="360"/>
      <c r="G28" s="373"/>
      <c r="H28" s="367"/>
      <c r="I28" s="367"/>
      <c r="J28" s="367"/>
      <c r="K28" s="236"/>
      <c r="L28" s="237"/>
      <c r="M28" s="252"/>
      <c r="N28" s="253"/>
    </row>
    <row r="29" spans="1:14" ht="15">
      <c r="A29" s="240" t="s">
        <v>19</v>
      </c>
      <c r="B29" s="241" t="s">
        <v>17</v>
      </c>
      <c r="C29" s="242">
        <v>95</v>
      </c>
      <c r="D29" s="243"/>
      <c r="E29" s="243"/>
      <c r="F29" s="285"/>
      <c r="G29" s="243"/>
      <c r="H29" s="242"/>
      <c r="I29" s="242"/>
      <c r="J29" s="242">
        <v>3</v>
      </c>
      <c r="K29" s="236"/>
      <c r="L29" s="237">
        <v>3</v>
      </c>
      <c r="M29" s="254"/>
      <c r="N29" s="255"/>
    </row>
    <row r="30" spans="1:14" ht="15">
      <c r="A30" s="240" t="s">
        <v>20</v>
      </c>
      <c r="B30" s="241" t="s">
        <v>17</v>
      </c>
      <c r="C30" s="242">
        <v>95</v>
      </c>
      <c r="D30" s="243"/>
      <c r="E30" s="243"/>
      <c r="F30" s="285"/>
      <c r="G30" s="243"/>
      <c r="H30" s="242"/>
      <c r="I30" s="242"/>
      <c r="J30" s="242">
        <v>5</v>
      </c>
      <c r="K30" s="236"/>
      <c r="L30" s="237">
        <v>5</v>
      </c>
      <c r="M30" s="254"/>
      <c r="N30" s="255"/>
    </row>
    <row r="31" spans="1:14" ht="12.75">
      <c r="A31" s="240" t="s">
        <v>49</v>
      </c>
      <c r="B31" s="241" t="s">
        <v>17</v>
      </c>
      <c r="C31" s="242">
        <v>95</v>
      </c>
      <c r="D31" s="243"/>
      <c r="E31" s="243"/>
      <c r="F31" s="285"/>
      <c r="G31" s="243"/>
      <c r="H31" s="242"/>
      <c r="I31" s="242"/>
      <c r="J31" s="242">
        <v>10</v>
      </c>
      <c r="K31" s="236"/>
      <c r="L31" s="237">
        <v>10</v>
      </c>
      <c r="M31" s="238" t="s">
        <v>97</v>
      </c>
      <c r="N31" s="239">
        <v>1997</v>
      </c>
    </row>
    <row r="32" spans="1:14" ht="15">
      <c r="A32" s="240" t="s">
        <v>50</v>
      </c>
      <c r="B32" s="241" t="s">
        <v>17</v>
      </c>
      <c r="C32" s="242">
        <v>95</v>
      </c>
      <c r="D32" s="243"/>
      <c r="E32" s="243"/>
      <c r="F32" s="285"/>
      <c r="G32" s="243"/>
      <c r="H32" s="242"/>
      <c r="I32" s="242"/>
      <c r="J32" s="242">
        <v>7</v>
      </c>
      <c r="K32" s="236"/>
      <c r="L32" s="237">
        <v>7</v>
      </c>
      <c r="M32" s="238" t="s">
        <v>292</v>
      </c>
      <c r="N32" s="255"/>
    </row>
    <row r="33" spans="1:14" ht="12.75">
      <c r="A33" s="240" t="s">
        <v>51</v>
      </c>
      <c r="B33" s="241" t="s">
        <v>17</v>
      </c>
      <c r="C33" s="242">
        <v>95</v>
      </c>
      <c r="D33" s="243"/>
      <c r="E33" s="243"/>
      <c r="F33" s="285"/>
      <c r="G33" s="243"/>
      <c r="H33" s="242"/>
      <c r="I33" s="242"/>
      <c r="J33" s="242">
        <v>10</v>
      </c>
      <c r="K33" s="236"/>
      <c r="L33" s="237">
        <v>10</v>
      </c>
      <c r="M33" s="238" t="s">
        <v>293</v>
      </c>
      <c r="N33" s="239">
        <v>1998</v>
      </c>
    </row>
    <row r="34" spans="1:152" s="60" customFormat="1" ht="15">
      <c r="A34" s="256" t="s">
        <v>281</v>
      </c>
      <c r="B34" s="241" t="s">
        <v>17</v>
      </c>
      <c r="C34" s="242">
        <v>95</v>
      </c>
      <c r="D34" s="243">
        <v>0.2</v>
      </c>
      <c r="E34" s="368">
        <v>12.6</v>
      </c>
      <c r="F34" s="285"/>
      <c r="G34" s="368">
        <v>5.7</v>
      </c>
      <c r="H34" s="371">
        <v>2.8</v>
      </c>
      <c r="I34" s="242"/>
      <c r="J34" s="242">
        <v>15</v>
      </c>
      <c r="K34" s="236"/>
      <c r="L34" s="237">
        <v>15</v>
      </c>
      <c r="M34" s="254"/>
      <c r="N34" s="255"/>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row>
    <row r="35" spans="1:14" ht="15" customHeight="1">
      <c r="A35" s="229" t="s">
        <v>53</v>
      </c>
      <c r="B35" s="231" t="s">
        <v>17</v>
      </c>
      <c r="C35" s="369">
        <v>95</v>
      </c>
      <c r="D35" s="392"/>
      <c r="E35" s="392"/>
      <c r="F35" s="283"/>
      <c r="G35" s="392"/>
      <c r="H35" s="369"/>
      <c r="I35" s="369"/>
      <c r="J35" s="369">
        <v>10</v>
      </c>
      <c r="K35" s="230"/>
      <c r="L35" s="257">
        <v>10</v>
      </c>
      <c r="M35" s="248"/>
      <c r="N35" s="258"/>
    </row>
    <row r="36" spans="1:14" ht="56.25">
      <c r="A36" s="334" t="s">
        <v>54</v>
      </c>
      <c r="B36" s="259" t="s">
        <v>21</v>
      </c>
      <c r="C36" s="216">
        <v>100</v>
      </c>
      <c r="D36" s="218">
        <v>2.5</v>
      </c>
      <c r="E36" s="217">
        <v>9.8</v>
      </c>
      <c r="F36" s="281"/>
      <c r="G36" s="218">
        <v>4.8</v>
      </c>
      <c r="H36" s="216">
        <v>1.8</v>
      </c>
      <c r="I36" s="216"/>
      <c r="J36" s="216">
        <v>10</v>
      </c>
      <c r="K36" s="259"/>
      <c r="L36" s="223">
        <v>10</v>
      </c>
      <c r="M36" s="261" t="s">
        <v>344</v>
      </c>
      <c r="N36" s="335" t="s">
        <v>345</v>
      </c>
    </row>
    <row r="37" spans="1:14" ht="12.75" customHeight="1">
      <c r="A37" s="214" t="s">
        <v>55</v>
      </c>
      <c r="B37" s="259" t="s">
        <v>22</v>
      </c>
      <c r="C37" s="216">
        <v>25</v>
      </c>
      <c r="D37" s="218" t="s">
        <v>387</v>
      </c>
      <c r="E37" s="218" t="s">
        <v>387</v>
      </c>
      <c r="F37" s="281"/>
      <c r="G37" s="218"/>
      <c r="H37" s="216"/>
      <c r="I37" s="274"/>
      <c r="J37" s="216">
        <v>0.005</v>
      </c>
      <c r="K37" s="259"/>
      <c r="L37" s="260">
        <v>0.005</v>
      </c>
      <c r="M37" s="261" t="s">
        <v>98</v>
      </c>
      <c r="N37" s="261">
        <v>1996</v>
      </c>
    </row>
    <row r="38" spans="1:14" s="92" customFormat="1" ht="6" customHeight="1">
      <c r="A38" s="66"/>
      <c r="M38" s="1"/>
      <c r="N38" s="1"/>
    </row>
    <row r="39" spans="1:12" ht="13.5" customHeight="1">
      <c r="A39" s="65" t="s">
        <v>100</v>
      </c>
      <c r="B39" s="67"/>
      <c r="C39" s="67"/>
      <c r="D39" s="67"/>
      <c r="E39" s="67"/>
      <c r="F39" s="67"/>
      <c r="G39" s="67"/>
      <c r="H39" s="67"/>
      <c r="I39" s="67"/>
      <c r="J39" s="67"/>
      <c r="K39" s="67"/>
      <c r="L39" s="67"/>
    </row>
    <row r="40" spans="1:12" ht="6" customHeight="1">
      <c r="A40" s="29"/>
      <c r="B40" s="29"/>
      <c r="C40" s="29"/>
      <c r="D40" s="29"/>
      <c r="E40" s="29"/>
      <c r="F40" s="29"/>
      <c r="G40" s="29"/>
      <c r="H40" s="29"/>
      <c r="I40" s="29"/>
      <c r="J40" s="29"/>
      <c r="K40" s="29"/>
      <c r="L40" s="29"/>
    </row>
    <row r="41" spans="1:12" ht="12.75">
      <c r="A41" s="606" t="s">
        <v>56</v>
      </c>
      <c r="B41" s="607"/>
      <c r="C41" s="607"/>
      <c r="D41" s="608"/>
      <c r="E41" s="2"/>
      <c r="F41" s="2"/>
      <c r="G41" s="2"/>
      <c r="H41" s="2"/>
      <c r="I41" s="2"/>
      <c r="J41" s="2"/>
      <c r="K41" s="2"/>
      <c r="L41" s="2"/>
    </row>
    <row r="42" spans="1:12" ht="12.75" customHeight="1">
      <c r="A42" s="25" t="s">
        <v>57</v>
      </c>
      <c r="B42" s="388"/>
      <c r="C42" s="25" t="s">
        <v>62</v>
      </c>
      <c r="D42" s="282">
        <v>50</v>
      </c>
      <c r="E42" s="602" t="s">
        <v>283</v>
      </c>
      <c r="F42" s="581"/>
      <c r="G42" s="581"/>
      <c r="H42" s="581"/>
      <c r="I42" s="581"/>
      <c r="J42" s="581"/>
      <c r="K42" s="581"/>
      <c r="L42" s="581"/>
    </row>
    <row r="43" spans="1:12" ht="12.75">
      <c r="A43" s="25" t="s">
        <v>58</v>
      </c>
      <c r="B43" s="388"/>
      <c r="C43" s="25" t="s">
        <v>24</v>
      </c>
      <c r="D43" s="274">
        <v>4</v>
      </c>
      <c r="E43" s="602"/>
      <c r="F43" s="581"/>
      <c r="G43" s="581"/>
      <c r="H43" s="581"/>
      <c r="I43" s="581"/>
      <c r="J43" s="581"/>
      <c r="K43" s="581"/>
      <c r="L43" s="581"/>
    </row>
    <row r="44" spans="1:12" ht="12.75" customHeight="1">
      <c r="A44" s="25" t="s">
        <v>59</v>
      </c>
      <c r="B44" s="388"/>
      <c r="C44" s="25" t="s">
        <v>25</v>
      </c>
      <c r="D44" s="274">
        <v>11</v>
      </c>
      <c r="E44" s="602"/>
      <c r="F44" s="581"/>
      <c r="G44" s="581"/>
      <c r="H44" s="581"/>
      <c r="I44" s="581"/>
      <c r="J44" s="581"/>
      <c r="K44" s="581"/>
      <c r="L44" s="581"/>
    </row>
    <row r="45" spans="1:12" ht="12.75" customHeight="1">
      <c r="A45" s="25" t="s">
        <v>23</v>
      </c>
      <c r="B45" s="388"/>
      <c r="C45" s="25" t="s">
        <v>63</v>
      </c>
      <c r="D45" s="388"/>
      <c r="E45" s="602" t="s">
        <v>284</v>
      </c>
      <c r="F45" s="581"/>
      <c r="G45" s="581"/>
      <c r="H45" s="581"/>
      <c r="I45" s="581"/>
      <c r="J45" s="581"/>
      <c r="K45" s="581"/>
      <c r="L45" s="581"/>
    </row>
    <row r="46" spans="1:12" ht="12.75" customHeight="1">
      <c r="A46" s="25" t="s">
        <v>60</v>
      </c>
      <c r="B46" s="30"/>
      <c r="C46" s="25" t="s">
        <v>26</v>
      </c>
      <c r="D46" s="388"/>
      <c r="E46" s="602" t="s">
        <v>285</v>
      </c>
      <c r="F46" s="581"/>
      <c r="G46" s="581"/>
      <c r="H46" s="581"/>
      <c r="I46" s="581"/>
      <c r="J46" s="581"/>
      <c r="K46" s="581"/>
      <c r="L46" s="581"/>
    </row>
    <row r="47" spans="1:12" ht="13.5" customHeight="1" thickBot="1">
      <c r="A47" s="25" t="s">
        <v>61</v>
      </c>
      <c r="B47" s="274">
        <v>35</v>
      </c>
      <c r="C47" s="25" t="s">
        <v>64</v>
      </c>
      <c r="D47" s="388"/>
      <c r="E47" s="602" t="s">
        <v>286</v>
      </c>
      <c r="F47" s="581"/>
      <c r="G47" s="581"/>
      <c r="H47" s="581"/>
      <c r="I47" s="581"/>
      <c r="J47" s="581"/>
      <c r="K47" s="581"/>
      <c r="L47" s="581"/>
    </row>
    <row r="48" spans="3:12" ht="11.25" customHeight="1" thickBot="1">
      <c r="C48" s="263" t="s">
        <v>65</v>
      </c>
      <c r="D48" s="264">
        <f>SUM(B42:B47,D42:D47)</f>
        <v>100</v>
      </c>
      <c r="E48" s="580" t="s">
        <v>287</v>
      </c>
      <c r="F48" s="581"/>
      <c r="G48" s="581"/>
      <c r="H48" s="581"/>
      <c r="I48" s="581"/>
      <c r="J48" s="581"/>
      <c r="K48" s="581"/>
      <c r="L48" s="581"/>
    </row>
    <row r="49" spans="3:12" ht="10.5" customHeight="1">
      <c r="C49" s="2"/>
      <c r="D49" s="2"/>
      <c r="E49" s="2"/>
      <c r="F49" s="2"/>
      <c r="G49" s="2"/>
      <c r="H49" s="2"/>
      <c r="I49" s="2"/>
      <c r="J49" s="2"/>
      <c r="K49" s="2"/>
      <c r="L49" s="2"/>
    </row>
    <row r="50" ht="12.75">
      <c r="A50" s="80" t="s">
        <v>139</v>
      </c>
    </row>
    <row r="51" spans="1:13" ht="25.5" customHeight="1">
      <c r="A51" s="587" t="s">
        <v>403</v>
      </c>
      <c r="B51" s="469"/>
      <c r="C51" s="469"/>
      <c r="D51" s="469"/>
      <c r="E51" s="469"/>
      <c r="F51" s="469"/>
      <c r="G51" s="469"/>
      <c r="H51" s="469"/>
      <c r="I51" s="469"/>
      <c r="J51" s="469"/>
      <c r="K51" s="469"/>
      <c r="L51" s="469"/>
      <c r="M51" s="588"/>
    </row>
    <row r="52" spans="1:13" s="389" customFormat="1" ht="27.75" customHeight="1">
      <c r="A52" s="589"/>
      <c r="B52" s="590"/>
      <c r="C52" s="590"/>
      <c r="D52" s="590"/>
      <c r="E52" s="590"/>
      <c r="F52" s="590"/>
      <c r="G52" s="590"/>
      <c r="H52" s="590"/>
      <c r="I52" s="590"/>
      <c r="J52" s="590"/>
      <c r="K52" s="590"/>
      <c r="L52" s="590"/>
      <c r="M52" s="591"/>
    </row>
    <row r="53" ht="9.75" customHeight="1">
      <c r="A53" s="80"/>
    </row>
    <row r="54" ht="15.75">
      <c r="A54" s="265" t="s">
        <v>89</v>
      </c>
    </row>
    <row r="55" ht="6.75" customHeight="1"/>
    <row r="56" spans="1:14" ht="12.75">
      <c r="A56" s="5" t="s">
        <v>67</v>
      </c>
      <c r="B56" s="5" t="s">
        <v>32</v>
      </c>
      <c r="C56" s="449" t="s">
        <v>294</v>
      </c>
      <c r="D56" s="582"/>
      <c r="E56" s="582"/>
      <c r="F56" s="582"/>
      <c r="G56" s="582"/>
      <c r="H56" s="582"/>
      <c r="I56" s="583"/>
      <c r="J56" s="449" t="s">
        <v>85</v>
      </c>
      <c r="K56" s="586"/>
      <c r="L56" s="586"/>
      <c r="M56" s="586"/>
      <c r="N56" s="351"/>
    </row>
    <row r="57" spans="1:13" ht="12.75">
      <c r="A57" s="12"/>
      <c r="B57" s="12"/>
      <c r="C57" s="82" t="s">
        <v>77</v>
      </c>
      <c r="D57" s="82" t="s">
        <v>88</v>
      </c>
      <c r="E57" s="82" t="s">
        <v>78</v>
      </c>
      <c r="F57" s="578" t="s">
        <v>83</v>
      </c>
      <c r="G57" s="579"/>
      <c r="H57" s="82"/>
      <c r="I57" s="83" t="s">
        <v>86</v>
      </c>
      <c r="J57" s="584" t="s">
        <v>360</v>
      </c>
      <c r="K57" s="83" t="s">
        <v>87</v>
      </c>
      <c r="L57" s="337" t="s">
        <v>92</v>
      </c>
      <c r="M57" s="73"/>
    </row>
    <row r="58" spans="1:13" ht="12.75">
      <c r="A58" s="12"/>
      <c r="B58" s="12"/>
      <c r="C58" s="82"/>
      <c r="D58" s="82"/>
      <c r="E58" s="82"/>
      <c r="F58" s="33" t="s">
        <v>34</v>
      </c>
      <c r="G58" s="33" t="s">
        <v>35</v>
      </c>
      <c r="H58" s="82" t="s">
        <v>84</v>
      </c>
      <c r="I58" s="83"/>
      <c r="J58" s="585"/>
      <c r="K58" s="83"/>
      <c r="L58" s="85"/>
      <c r="M58" s="73"/>
    </row>
    <row r="59" spans="1:13" ht="12.75">
      <c r="A59" s="52" t="str">
        <f>'Methods&amp;Limits'!A9</f>
        <v>Research Octane Number (RON)</v>
      </c>
      <c r="B59" s="54" t="str">
        <f>'Methods&amp;Limits'!B9</f>
        <v>--</v>
      </c>
      <c r="C59" s="32" t="str">
        <f>'Methods&amp;Limits'!E9</f>
        <v>EN-ISO 5164</v>
      </c>
      <c r="D59" s="34">
        <f>'Methods&amp;Limits'!F9</f>
        <v>2005</v>
      </c>
      <c r="E59" s="32">
        <f>'Methods&amp;Limits'!G9</f>
        <v>0.7</v>
      </c>
      <c r="F59" s="61">
        <f>'Methods&amp;Limits'!H9</f>
        <v>94.587</v>
      </c>
      <c r="G59" s="32"/>
      <c r="H59" s="62">
        <f>IF(D16&lt;F59,"Yes","")</f>
      </c>
      <c r="I59" s="86"/>
      <c r="J59" s="86"/>
      <c r="K59" s="86"/>
      <c r="L59" s="87"/>
      <c r="M59" s="88"/>
    </row>
    <row r="60" spans="1:13" ht="12.75">
      <c r="A60" s="96" t="str">
        <f>'Methods&amp;Limits'!A10</f>
        <v>(RON 91 fuel only)</v>
      </c>
      <c r="B60" s="59" t="str">
        <f>'Methods&amp;Limits'!B10</f>
        <v>--</v>
      </c>
      <c r="C60" s="32"/>
      <c r="D60" s="34"/>
      <c r="E60" s="32"/>
      <c r="F60" s="61"/>
      <c r="G60" s="32"/>
      <c r="H60" s="62"/>
      <c r="I60" s="86"/>
      <c r="J60" s="86"/>
      <c r="K60" s="86"/>
      <c r="L60" s="87"/>
      <c r="M60" s="88"/>
    </row>
    <row r="61" spans="1:13" ht="12.75">
      <c r="A61" s="52" t="str">
        <f>'Methods&amp;Limits'!A11</f>
        <v>Motor Octane Number (MON)</v>
      </c>
      <c r="B61" s="54" t="str">
        <f>'Methods&amp;Limits'!B11</f>
        <v>--</v>
      </c>
      <c r="C61" s="32" t="str">
        <f>'Methods&amp;Limits'!E11</f>
        <v>EN-ISO 5163</v>
      </c>
      <c r="D61" s="34">
        <f>'Methods&amp;Limits'!F11</f>
        <v>2005</v>
      </c>
      <c r="E61" s="32">
        <f>'Methods&amp;Limits'!G11</f>
        <v>0.9</v>
      </c>
      <c r="F61" s="61">
        <f>'Methods&amp;Limits'!H11</f>
        <v>84.469</v>
      </c>
      <c r="G61" s="32"/>
      <c r="H61" s="62">
        <f>IF(D17&lt;F61,"Yes","")</f>
      </c>
      <c r="I61" s="86"/>
      <c r="J61" s="86"/>
      <c r="K61" s="86"/>
      <c r="L61" s="87"/>
      <c r="M61" s="88"/>
    </row>
    <row r="62" spans="1:13" ht="12.75">
      <c r="A62" s="96" t="str">
        <f>'Methods&amp;Limits'!A12</f>
        <v>(RON 91 fuel only)</v>
      </c>
      <c r="B62" s="59" t="str">
        <f>'Methods&amp;Limits'!B12</f>
        <v>--</v>
      </c>
      <c r="C62" s="32"/>
      <c r="D62" s="34"/>
      <c r="E62" s="32"/>
      <c r="F62" s="61"/>
      <c r="G62" s="32"/>
      <c r="H62" s="62"/>
      <c r="I62" s="86"/>
      <c r="J62" s="86"/>
      <c r="K62" s="86"/>
      <c r="L62" s="87"/>
      <c r="M62" s="88"/>
    </row>
    <row r="63" spans="1:13" ht="12.75">
      <c r="A63" s="52" t="str">
        <f>'Methods&amp;Limits'!A13</f>
        <v>Vapour Pressure, DVPE</v>
      </c>
      <c r="B63" s="53"/>
      <c r="C63" s="32"/>
      <c r="D63" s="34"/>
      <c r="E63" s="32"/>
      <c r="F63" s="32"/>
      <c r="G63" s="61"/>
      <c r="H63" s="73">
        <f>IF(D18&lt;F63,"Yes","")</f>
      </c>
      <c r="I63" s="86"/>
      <c r="J63" s="86"/>
      <c r="K63" s="86"/>
      <c r="L63" s="87"/>
      <c r="M63" s="88"/>
    </row>
    <row r="64" spans="1:13" ht="12.75">
      <c r="A64" s="55" t="str">
        <f>'Methods&amp;Limits'!A14</f>
        <v>--summer period (normal)</v>
      </c>
      <c r="B64" s="56" t="str">
        <f>'Methods&amp;Limits'!B14</f>
        <v>kPa</v>
      </c>
      <c r="C64" s="32" t="str">
        <f>'Methods&amp;Limits'!E14</f>
        <v>EN 13016-1</v>
      </c>
      <c r="D64" s="34">
        <f>'Methods&amp;Limits'!F14</f>
        <v>2000</v>
      </c>
      <c r="E64" s="32">
        <f>'Methods&amp;Limits'!G14</f>
        <v>3</v>
      </c>
      <c r="F64" s="32">
        <f>'Methods&amp;Limits'!H14</f>
        <v>0</v>
      </c>
      <c r="G64" s="79">
        <f>'Methods&amp;Limits'!I14</f>
        <v>61.77</v>
      </c>
      <c r="H64" s="62">
        <f>IF(E19&gt;G64,"Yes","")</f>
      </c>
      <c r="I64" s="86"/>
      <c r="J64" s="86"/>
      <c r="K64" s="86"/>
      <c r="L64" s="87"/>
      <c r="M64" s="88"/>
    </row>
    <row r="65" spans="1:13" ht="12.75">
      <c r="A65" s="57" t="str">
        <f>'Methods&amp;Limits'!A15</f>
        <v>--summer period (arctic or severe weather conditions)</v>
      </c>
      <c r="B65" s="58" t="str">
        <f>'Methods&amp;Limits'!B15</f>
        <v>kPa</v>
      </c>
      <c r="C65" s="32"/>
      <c r="D65" s="34"/>
      <c r="E65" s="32"/>
      <c r="F65" s="32"/>
      <c r="G65" s="79"/>
      <c r="H65" s="62"/>
      <c r="I65" s="86"/>
      <c r="J65" s="86"/>
      <c r="K65" s="86"/>
      <c r="L65" s="87"/>
      <c r="M65" s="88"/>
    </row>
    <row r="66" spans="1:13" ht="12.75">
      <c r="A66" s="27" t="str">
        <f>'Methods&amp;Limits'!A16</f>
        <v>Distillation *</v>
      </c>
      <c r="B66" s="56"/>
      <c r="C66" s="32"/>
      <c r="D66" s="34"/>
      <c r="E66" s="32"/>
      <c r="F66" s="32"/>
      <c r="G66" s="32"/>
      <c r="H66" s="62"/>
      <c r="I66" s="86"/>
      <c r="J66" s="86"/>
      <c r="K66" s="86"/>
      <c r="L66" s="87"/>
      <c r="M66" s="88"/>
    </row>
    <row r="67" spans="1:13" ht="12.75">
      <c r="A67" s="55" t="str">
        <f>'Methods&amp;Limits'!A17</f>
        <v>--evaporated at 100 oC</v>
      </c>
      <c r="B67" s="28" t="str">
        <f>'Methods&amp;Limits'!B17</f>
        <v>% (v/v)</v>
      </c>
      <c r="C67" s="32" t="str">
        <f>'Methods&amp;Limits'!E17</f>
        <v>EN-ISO 3405</v>
      </c>
      <c r="D67" s="34">
        <f>'Methods&amp;Limits'!F17</f>
        <v>2000</v>
      </c>
      <c r="E67" s="286">
        <f>'Methods&amp;Limits'!$G17</f>
        <v>4</v>
      </c>
      <c r="F67" s="61">
        <f>K21-0.361*1.645*$E67</f>
        <v>43.62462</v>
      </c>
      <c r="G67" s="32"/>
      <c r="H67" s="62">
        <f>IF(D21&lt;F67,"Yes","")</f>
      </c>
      <c r="I67" s="86"/>
      <c r="J67" s="86"/>
      <c r="K67" s="86"/>
      <c r="L67" s="87"/>
      <c r="M67" s="88"/>
    </row>
    <row r="68" spans="1:13" ht="12.75">
      <c r="A68" s="57" t="str">
        <f>'Methods&amp;Limits'!A18</f>
        <v>-- evaporated at 150 oC </v>
      </c>
      <c r="B68" s="59" t="str">
        <f>'Methods&amp;Limits'!B18</f>
        <v>% (v/v)</v>
      </c>
      <c r="C68" s="32" t="str">
        <f>'Methods&amp;Limits'!E18</f>
        <v>EN-ISO 3405</v>
      </c>
      <c r="D68" s="34">
        <f>'Methods&amp;Limits'!F18</f>
        <v>2000</v>
      </c>
      <c r="E68" s="286">
        <f>'Methods&amp;Limits'!$G18</f>
        <v>4</v>
      </c>
      <c r="F68" s="61">
        <f>K22-0.361*1.645*$E68</f>
        <v>72.62462</v>
      </c>
      <c r="G68" s="32"/>
      <c r="H68" s="62">
        <f>IF(D22&lt;F68,"Yes","")</f>
      </c>
      <c r="I68" s="86"/>
      <c r="J68" s="86"/>
      <c r="K68" s="86"/>
      <c r="L68" s="87"/>
      <c r="M68" s="88"/>
    </row>
    <row r="69" spans="1:13" ht="12.75">
      <c r="A69" s="27" t="str">
        <f>'Methods&amp;Limits'!A19</f>
        <v>Hydrocarbon analysis</v>
      </c>
      <c r="B69" s="56"/>
      <c r="C69" s="32"/>
      <c r="D69" s="34"/>
      <c r="E69" s="32"/>
      <c r="F69" s="32"/>
      <c r="G69" s="32"/>
      <c r="H69" s="62">
        <f>IF(D23&lt;F69,"Yes","")</f>
      </c>
      <c r="I69" s="86"/>
      <c r="J69" s="86"/>
      <c r="K69" s="86"/>
      <c r="L69" s="87"/>
      <c r="M69" s="88"/>
    </row>
    <row r="70" spans="1:13" ht="12.75">
      <c r="A70" s="55" t="str">
        <f>'Methods&amp;Limits'!A20</f>
        <v>-- Olefins</v>
      </c>
      <c r="B70" s="28" t="str">
        <f>'Methods&amp;Limits'!B20</f>
        <v>% (v/v)</v>
      </c>
      <c r="C70" s="32" t="str">
        <f>'Methods&amp;Limits'!E20</f>
        <v>ASTM D1319</v>
      </c>
      <c r="D70" s="34" t="str">
        <f>'Methods&amp;Limits'!F20</f>
        <v>95a</v>
      </c>
      <c r="E70" s="32">
        <f>'Methods&amp;Limits'!G20</f>
        <v>4.63</v>
      </c>
      <c r="F70" s="32"/>
      <c r="G70" s="79">
        <f>'Methods&amp;Limits'!I20</f>
        <v>20.7317</v>
      </c>
      <c r="H70" s="62">
        <f>IF($E$24&gt;G70,"Yes","")</f>
      </c>
      <c r="I70" s="86"/>
      <c r="J70" s="86"/>
      <c r="K70" s="86"/>
      <c r="L70" s="87"/>
      <c r="M70" s="88"/>
    </row>
    <row r="71" spans="1:13" ht="12.75">
      <c r="A71" s="338" t="str">
        <f>'Methods&amp;Limits'!A21</f>
        <v>*without oxygenates</v>
      </c>
      <c r="B71" s="28"/>
      <c r="C71" s="32"/>
      <c r="D71" s="34"/>
      <c r="E71" s="32"/>
      <c r="F71" s="32"/>
      <c r="G71" s="79"/>
      <c r="H71" s="62"/>
      <c r="I71" s="86"/>
      <c r="J71" s="86"/>
      <c r="K71" s="86"/>
      <c r="L71" s="87"/>
      <c r="M71" s="88"/>
    </row>
    <row r="72" spans="1:13" ht="12.75">
      <c r="A72" s="55"/>
      <c r="B72" s="28"/>
      <c r="C72" s="32"/>
      <c r="D72" s="34"/>
      <c r="E72" s="32"/>
      <c r="F72" s="32"/>
      <c r="G72" s="79"/>
      <c r="H72" s="62"/>
      <c r="I72" s="86"/>
      <c r="J72" s="86"/>
      <c r="K72" s="86"/>
      <c r="L72" s="87"/>
      <c r="M72" s="88"/>
    </row>
    <row r="73" spans="1:13" ht="12.75">
      <c r="A73" s="55" t="str">
        <f>'Methods&amp;Limits'!A23</f>
        <v>-- Olefins (RON 91 fuel only)</v>
      </c>
      <c r="B73" s="28" t="str">
        <f>'Methods&amp;Limits'!B23</f>
        <v>% (v/v)</v>
      </c>
      <c r="C73" s="32"/>
      <c r="D73" s="34"/>
      <c r="E73" s="32"/>
      <c r="F73" s="32"/>
      <c r="G73" s="79"/>
      <c r="H73" s="62"/>
      <c r="I73" s="86"/>
      <c r="J73" s="86"/>
      <c r="K73" s="86"/>
      <c r="L73" s="87"/>
      <c r="M73" s="88"/>
    </row>
    <row r="74" spans="1:13" ht="12.75">
      <c r="A74" s="55"/>
      <c r="B74" s="28"/>
      <c r="C74" s="32"/>
      <c r="D74" s="34"/>
      <c r="E74" s="32"/>
      <c r="F74" s="32"/>
      <c r="G74" s="79"/>
      <c r="H74" s="62"/>
      <c r="I74" s="86"/>
      <c r="J74" s="86"/>
      <c r="K74" s="86"/>
      <c r="L74" s="87"/>
      <c r="M74" s="88"/>
    </row>
    <row r="75" spans="1:13" ht="12.75">
      <c r="A75" s="55" t="str">
        <f>'Methods&amp;Limits'!$A$27</f>
        <v>-- Aromatics (from 2005)</v>
      </c>
      <c r="B75" s="28" t="str">
        <f>'Methods&amp;Limits'!B25</f>
        <v>% (v/v)</v>
      </c>
      <c r="C75" s="32" t="str">
        <f>'Methods&amp;Limits'!E27</f>
        <v>ASTM D1319</v>
      </c>
      <c r="D75" s="34" t="str">
        <f>'Methods&amp;Limits'!F27</f>
        <v>95a</v>
      </c>
      <c r="E75" s="32">
        <f>'Methods&amp;Limits'!G27</f>
        <v>3.7</v>
      </c>
      <c r="F75" s="32"/>
      <c r="G75" s="79">
        <f>'Methods&amp;Limits'!I27</f>
        <v>37.183</v>
      </c>
      <c r="H75" s="62">
        <f>IF($E$25&gt;G75,"Yes","")</f>
      </c>
      <c r="I75" s="86"/>
      <c r="J75" s="86"/>
      <c r="K75" s="86"/>
      <c r="L75" s="87"/>
      <c r="M75" s="88"/>
    </row>
    <row r="76" spans="1:13" ht="12.75">
      <c r="A76" s="55"/>
      <c r="B76" s="28"/>
      <c r="C76" s="32"/>
      <c r="D76" s="34"/>
      <c r="E76" s="32"/>
      <c r="F76" s="32"/>
      <c r="G76" s="79"/>
      <c r="H76" s="62"/>
      <c r="I76" s="86"/>
      <c r="J76" s="86"/>
      <c r="K76" s="86"/>
      <c r="L76" s="87"/>
      <c r="M76" s="88"/>
    </row>
    <row r="77" spans="1:13" ht="12.75">
      <c r="A77" s="55" t="str">
        <f>'Methods&amp;Limits'!A29</f>
        <v>-- Benzene</v>
      </c>
      <c r="B77" s="28" t="str">
        <f>'Methods&amp;Limits'!B29</f>
        <v>% (v/v)</v>
      </c>
      <c r="C77" s="32" t="str">
        <f>'Methods&amp;Limits'!E29</f>
        <v>EN 12177</v>
      </c>
      <c r="D77" s="34">
        <f>'Methods&amp;Limits'!F29</f>
        <v>1998</v>
      </c>
      <c r="E77" s="330">
        <f>'Methods&amp;Limits'!G29</f>
        <v>0.1</v>
      </c>
      <c r="F77" s="32"/>
      <c r="G77" s="79">
        <f>'Methods&amp;Limits'!I29</f>
        <v>1.059</v>
      </c>
      <c r="H77" s="62">
        <f>IF(E26&gt;G77,"Yes","")</f>
      </c>
      <c r="I77" s="86"/>
      <c r="J77" s="86"/>
      <c r="K77" s="86"/>
      <c r="L77" s="87"/>
      <c r="M77" s="88"/>
    </row>
    <row r="78" spans="1:13" ht="12.75">
      <c r="A78" s="55"/>
      <c r="B78" s="28"/>
      <c r="C78" s="32"/>
      <c r="D78" s="34"/>
      <c r="E78" s="61"/>
      <c r="F78" s="32"/>
      <c r="G78" s="79"/>
      <c r="H78" s="62"/>
      <c r="I78" s="86"/>
      <c r="J78" s="86"/>
      <c r="K78" s="86"/>
      <c r="L78" s="87"/>
      <c r="M78" s="88"/>
    </row>
    <row r="79" spans="1:13" ht="12.75">
      <c r="A79" s="57"/>
      <c r="B79" s="59"/>
      <c r="C79" s="32"/>
      <c r="D79" s="34"/>
      <c r="E79" s="61"/>
      <c r="F79" s="32"/>
      <c r="G79" s="79"/>
      <c r="H79" s="62"/>
      <c r="I79" s="86"/>
      <c r="J79" s="86"/>
      <c r="K79" s="86"/>
      <c r="L79" s="87"/>
      <c r="M79" s="88"/>
    </row>
    <row r="80" spans="1:13" ht="12.75">
      <c r="A80" s="23" t="str">
        <f>'Methods&amp;Limits'!A32</f>
        <v>Oxygen content</v>
      </c>
      <c r="B80" s="24" t="str">
        <f>'Methods&amp;Limits'!B32</f>
        <v>% (m/m)</v>
      </c>
      <c r="C80" s="32" t="str">
        <f>'Methods&amp;Limits'!E32</f>
        <v>EN 1601</v>
      </c>
      <c r="D80" s="34">
        <f>'Methods&amp;Limits'!F32</f>
        <v>1997</v>
      </c>
      <c r="E80" s="32">
        <f>'Methods&amp;Limits'!G32</f>
        <v>0.3</v>
      </c>
      <c r="F80" s="32"/>
      <c r="G80" s="79">
        <f>'Methods&amp;Limits'!I32</f>
        <v>2.8770000000000002</v>
      </c>
      <c r="H80" s="62">
        <f>IF(E27&gt;G80,"Yes","")</f>
      </c>
      <c r="I80" s="86"/>
      <c r="J80" s="86"/>
      <c r="K80" s="86"/>
      <c r="L80" s="87"/>
      <c r="M80" s="88"/>
    </row>
    <row r="81" spans="1:13" ht="12.75">
      <c r="A81" s="27" t="str">
        <f>'Methods&amp;Limits'!A33</f>
        <v>Oxygenates</v>
      </c>
      <c r="B81" s="56"/>
      <c r="C81" s="32"/>
      <c r="D81" s="34"/>
      <c r="E81" s="32"/>
      <c r="F81" s="32"/>
      <c r="G81" s="61"/>
      <c r="H81" s="62"/>
      <c r="I81" s="86"/>
      <c r="J81" s="86"/>
      <c r="K81" s="86"/>
      <c r="L81" s="87"/>
      <c r="M81" s="88"/>
    </row>
    <row r="82" spans="1:13" ht="12.75">
      <c r="A82" s="55" t="str">
        <f>'Methods&amp;Limits'!A34</f>
        <v>-- Methanol</v>
      </c>
      <c r="B82" s="28" t="str">
        <f>'Methods&amp;Limits'!B34</f>
        <v>% (v/v)</v>
      </c>
      <c r="C82" s="32" t="str">
        <f>'Methods&amp;Limits'!E34</f>
        <v>EN 1601</v>
      </c>
      <c r="D82" s="34">
        <f>'Methods&amp;Limits'!F34</f>
        <v>1997</v>
      </c>
      <c r="E82" s="32">
        <f>'Methods&amp;Limits'!G34</f>
        <v>0.4</v>
      </c>
      <c r="F82" s="32"/>
      <c r="G82" s="79">
        <f>'Methods&amp;Limits'!I34</f>
        <v>3.2359999999999998</v>
      </c>
      <c r="H82" s="62">
        <f aca="true" t="shared" si="0" ref="H82:H88">IF(E29&gt;G82,"Yes","")</f>
      </c>
      <c r="I82" s="86"/>
      <c r="J82" s="86"/>
      <c r="K82" s="86"/>
      <c r="L82" s="87"/>
      <c r="M82" s="88"/>
    </row>
    <row r="83" spans="1:13" ht="12.75">
      <c r="A83" s="55" t="str">
        <f>'Methods&amp;Limits'!A35</f>
        <v>-- Ethanol</v>
      </c>
      <c r="B83" s="28" t="str">
        <f>'Methods&amp;Limits'!B35</f>
        <v>% (v/v)</v>
      </c>
      <c r="C83" s="32" t="str">
        <f>'Methods&amp;Limits'!E35</f>
        <v>EN 1601</v>
      </c>
      <c r="D83" s="34">
        <f>'Methods&amp;Limits'!F35</f>
        <v>1997</v>
      </c>
      <c r="E83" s="32">
        <f>'Methods&amp;Limits'!G35</f>
        <v>0.3</v>
      </c>
      <c r="F83" s="32"/>
      <c r="G83" s="79">
        <f>'Methods&amp;Limits'!I35</f>
        <v>5.177</v>
      </c>
      <c r="H83" s="62">
        <f t="shared" si="0"/>
      </c>
      <c r="I83" s="86"/>
      <c r="J83" s="86"/>
      <c r="K83" s="86"/>
      <c r="L83" s="87"/>
      <c r="M83" s="88"/>
    </row>
    <row r="84" spans="1:13" ht="12.75">
      <c r="A84" s="55" t="str">
        <f>'Methods&amp;Limits'!A36</f>
        <v>-- Iso-propyl alcohol</v>
      </c>
      <c r="B84" s="28" t="str">
        <f>'Methods&amp;Limits'!B36</f>
        <v>% (v/v)</v>
      </c>
      <c r="C84" s="32" t="str">
        <f>'Methods&amp;Limits'!E36</f>
        <v>EN 1601</v>
      </c>
      <c r="D84" s="34">
        <f>'Methods&amp;Limits'!F36</f>
        <v>1997</v>
      </c>
      <c r="E84" s="32">
        <f>'Methods&amp;Limits'!G36</f>
        <v>0.9</v>
      </c>
      <c r="F84" s="32"/>
      <c r="G84" s="79">
        <f>'Methods&amp;Limits'!I36</f>
        <v>10.531</v>
      </c>
      <c r="H84" s="62">
        <f t="shared" si="0"/>
      </c>
      <c r="I84" s="86"/>
      <c r="J84" s="86"/>
      <c r="K84" s="86"/>
      <c r="L84" s="87"/>
      <c r="M84" s="88"/>
    </row>
    <row r="85" spans="1:13" ht="12.75">
      <c r="A85" s="55" t="str">
        <f>'Methods&amp;Limits'!A37</f>
        <v>-- Tert-butyl alcohol</v>
      </c>
      <c r="B85" s="28" t="str">
        <f>'Methods&amp;Limits'!B37</f>
        <v>% (v/v)</v>
      </c>
      <c r="C85" s="32" t="str">
        <f>'Methods&amp;Limits'!E37</f>
        <v>EN 1601</v>
      </c>
      <c r="D85" s="34">
        <f>'Methods&amp;Limits'!F37</f>
        <v>1997</v>
      </c>
      <c r="E85" s="32">
        <f>'Methods&amp;Limits'!G37</f>
        <v>0.6</v>
      </c>
      <c r="F85" s="32"/>
      <c r="G85" s="79">
        <f>'Methods&amp;Limits'!I37</f>
        <v>7.354</v>
      </c>
      <c r="H85" s="62">
        <f t="shared" si="0"/>
      </c>
      <c r="I85" s="86"/>
      <c r="J85" s="86"/>
      <c r="K85" s="86"/>
      <c r="L85" s="87"/>
      <c r="M85" s="88"/>
    </row>
    <row r="86" spans="1:13" ht="12.75">
      <c r="A86" s="55" t="str">
        <f>'Methods&amp;Limits'!A38</f>
        <v>-- Iso-butyl alcohol</v>
      </c>
      <c r="B86" s="28" t="str">
        <f>'Methods&amp;Limits'!B38</f>
        <v>% (v/v)</v>
      </c>
      <c r="C86" s="32" t="str">
        <f>'Methods&amp;Limits'!E38</f>
        <v>EN 1601</v>
      </c>
      <c r="D86" s="34">
        <f>'Methods&amp;Limits'!F38</f>
        <v>1997</v>
      </c>
      <c r="E86" s="32">
        <f>'Methods&amp;Limits'!G38</f>
        <v>0.8</v>
      </c>
      <c r="F86" s="32"/>
      <c r="G86" s="79">
        <f>'Methods&amp;Limits'!I38</f>
        <v>10.472</v>
      </c>
      <c r="H86" s="62">
        <f t="shared" si="0"/>
      </c>
      <c r="I86" s="86"/>
      <c r="J86" s="86"/>
      <c r="K86" s="86"/>
      <c r="L86" s="87"/>
      <c r="M86" s="88"/>
    </row>
    <row r="87" spans="1:13" ht="22.5">
      <c r="A87" s="95" t="str">
        <f>'Methods&amp;Limits'!A39</f>
        <v>-- Ethers with 5 or more carbon atoms per molecule</v>
      </c>
      <c r="B87" s="28" t="str">
        <f>'Methods&amp;Limits'!B39</f>
        <v>% (v/v)</v>
      </c>
      <c r="C87" s="32" t="str">
        <f>'Methods&amp;Limits'!E39</f>
        <v>EN 1601</v>
      </c>
      <c r="D87" s="34">
        <f>'Methods&amp;Limits'!F39</f>
        <v>1997</v>
      </c>
      <c r="E87" s="32">
        <f>'Methods&amp;Limits'!G39</f>
        <v>1</v>
      </c>
      <c r="F87" s="32"/>
      <c r="G87" s="79">
        <f>'Methods&amp;Limits'!I39</f>
        <v>15.59</v>
      </c>
      <c r="H87" s="62">
        <f t="shared" si="0"/>
      </c>
      <c r="I87" s="86"/>
      <c r="J87" s="86"/>
      <c r="K87" s="86"/>
      <c r="L87" s="87"/>
      <c r="M87" s="88"/>
    </row>
    <row r="88" spans="1:13" ht="12.75">
      <c r="A88" s="57" t="str">
        <f>'Methods&amp;Limits'!A40</f>
        <v>-- other oxygenates</v>
      </c>
      <c r="B88" s="59" t="str">
        <f>'Methods&amp;Limits'!B40</f>
        <v>% (v/v)</v>
      </c>
      <c r="C88" s="77" t="str">
        <f>'Methods&amp;Limits'!E40</f>
        <v>EN 1601</v>
      </c>
      <c r="D88" s="34">
        <f>'Methods&amp;Limits'!F40</f>
        <v>1997</v>
      </c>
      <c r="E88" s="32">
        <f>'Methods&amp;Limits'!G40</f>
        <v>0.8</v>
      </c>
      <c r="F88" s="32"/>
      <c r="G88" s="79">
        <f>'Methods&amp;Limits'!I40</f>
        <v>10.472</v>
      </c>
      <c r="H88" s="62">
        <f t="shared" si="0"/>
      </c>
      <c r="I88" s="86"/>
      <c r="J88" s="86"/>
      <c r="K88" s="86"/>
      <c r="L88" s="87"/>
      <c r="M88" s="88"/>
    </row>
    <row r="89" spans="1:13" ht="12.75">
      <c r="A89" s="339" t="str">
        <f>'Methods&amp;Limits'!A41</f>
        <v>Oxygen content</v>
      </c>
      <c r="B89" s="24" t="str">
        <f>'Methods&amp;Limits'!B41</f>
        <v>% (m/m)</v>
      </c>
      <c r="C89" s="77"/>
      <c r="D89" s="34"/>
      <c r="E89" s="32"/>
      <c r="F89" s="32"/>
      <c r="G89" s="79"/>
      <c r="H89" s="62"/>
      <c r="I89" s="86"/>
      <c r="J89" s="86"/>
      <c r="K89" s="86"/>
      <c r="L89" s="87"/>
      <c r="M89" s="88"/>
    </row>
    <row r="90" spans="1:13" ht="12.75">
      <c r="A90" s="55" t="str">
        <f>'Methods&amp;Limits'!A42</f>
        <v>Oxygenates</v>
      </c>
      <c r="B90" s="28"/>
      <c r="C90" s="77"/>
      <c r="D90" s="34"/>
      <c r="E90" s="32"/>
      <c r="F90" s="32"/>
      <c r="G90" s="79"/>
      <c r="H90" s="62"/>
      <c r="I90" s="86"/>
      <c r="J90" s="86"/>
      <c r="K90" s="86"/>
      <c r="L90" s="87"/>
      <c r="M90" s="88"/>
    </row>
    <row r="91" spans="1:13" ht="12.75">
      <c r="A91" s="55" t="str">
        <f>'Methods&amp;Limits'!A43</f>
        <v>-- Methanol</v>
      </c>
      <c r="B91" s="28" t="str">
        <f>'Methods&amp;Limits'!B43</f>
        <v>% (v/v)</v>
      </c>
      <c r="C91" s="77"/>
      <c r="D91" s="34"/>
      <c r="E91" s="32"/>
      <c r="F91" s="32"/>
      <c r="G91" s="79"/>
      <c r="H91" s="62"/>
      <c r="I91" s="86"/>
      <c r="J91" s="86"/>
      <c r="K91" s="86"/>
      <c r="L91" s="87"/>
      <c r="M91" s="88"/>
    </row>
    <row r="92" spans="1:13" ht="12.75">
      <c r="A92" s="55" t="str">
        <f>'Methods&amp;Limits'!A44</f>
        <v>-- Ethanol</v>
      </c>
      <c r="B92" s="28" t="str">
        <f>'Methods&amp;Limits'!B44</f>
        <v>% (v/v)</v>
      </c>
      <c r="C92" s="77"/>
      <c r="D92" s="34"/>
      <c r="E92" s="32"/>
      <c r="F92" s="32"/>
      <c r="G92" s="79"/>
      <c r="H92" s="62"/>
      <c r="I92" s="86"/>
      <c r="J92" s="86"/>
      <c r="K92" s="86"/>
      <c r="L92" s="87"/>
      <c r="M92" s="88"/>
    </row>
    <row r="93" spans="1:13" ht="12.75">
      <c r="A93" s="55" t="str">
        <f>'Methods&amp;Limits'!A45</f>
        <v>-- Iso-propyl alcohol</v>
      </c>
      <c r="B93" s="28" t="str">
        <f>'Methods&amp;Limits'!B45</f>
        <v>% (v/v)</v>
      </c>
      <c r="C93" s="77"/>
      <c r="D93" s="34"/>
      <c r="E93" s="32"/>
      <c r="F93" s="32"/>
      <c r="G93" s="79"/>
      <c r="H93" s="62"/>
      <c r="I93" s="86"/>
      <c r="J93" s="86"/>
      <c r="K93" s="86"/>
      <c r="L93" s="87"/>
      <c r="M93" s="88"/>
    </row>
    <row r="94" spans="1:13" ht="12.75">
      <c r="A94" s="55" t="str">
        <f>'Methods&amp;Limits'!A46</f>
        <v>-- Tert-butyl alcohol</v>
      </c>
      <c r="B94" s="28" t="str">
        <f>'Methods&amp;Limits'!B46</f>
        <v>% (v/v)</v>
      </c>
      <c r="C94" s="77"/>
      <c r="D94" s="34"/>
      <c r="E94" s="32"/>
      <c r="F94" s="32"/>
      <c r="G94" s="79"/>
      <c r="H94" s="62"/>
      <c r="I94" s="86"/>
      <c r="J94" s="86"/>
      <c r="K94" s="86"/>
      <c r="L94" s="87"/>
      <c r="M94" s="88"/>
    </row>
    <row r="95" spans="1:13" ht="12.75">
      <c r="A95" s="55" t="str">
        <f>'Methods&amp;Limits'!A47</f>
        <v>-- Iso-butyl alcohol</v>
      </c>
      <c r="B95" s="28" t="str">
        <f>'Methods&amp;Limits'!B47</f>
        <v>% (v/v)</v>
      </c>
      <c r="C95" s="77"/>
      <c r="D95" s="34"/>
      <c r="E95" s="32"/>
      <c r="F95" s="32"/>
      <c r="G95" s="79"/>
      <c r="H95" s="62"/>
      <c r="I95" s="86"/>
      <c r="J95" s="86"/>
      <c r="K95" s="86"/>
      <c r="L95" s="87"/>
      <c r="M95" s="88"/>
    </row>
    <row r="96" spans="1:13" ht="12.75">
      <c r="A96" s="55" t="str">
        <f>'Methods&amp;Limits'!A48</f>
        <v>-- Ethers with 5 or more carbon atoms per molecule</v>
      </c>
      <c r="B96" s="28" t="str">
        <f>'Methods&amp;Limits'!B48</f>
        <v>% (v/v)</v>
      </c>
      <c r="C96" s="77"/>
      <c r="D96" s="34"/>
      <c r="E96" s="61"/>
      <c r="F96" s="32"/>
      <c r="G96" s="79"/>
      <c r="H96" s="62"/>
      <c r="I96" s="86"/>
      <c r="J96" s="86"/>
      <c r="K96" s="86"/>
      <c r="L96" s="87"/>
      <c r="M96" s="88"/>
    </row>
    <row r="97" spans="1:13" ht="12.75">
      <c r="A97" s="55" t="str">
        <f>'Methods&amp;Limits'!A49</f>
        <v>-- other oxygenates</v>
      </c>
      <c r="B97" s="28" t="str">
        <f>'Methods&amp;Limits'!B49</f>
        <v>% (v/v)</v>
      </c>
      <c r="C97" s="77"/>
      <c r="D97" s="34"/>
      <c r="E97" s="32"/>
      <c r="F97" s="32"/>
      <c r="G97" s="79"/>
      <c r="H97" s="62"/>
      <c r="I97" s="86"/>
      <c r="J97" s="86"/>
      <c r="K97" s="86"/>
      <c r="L97" s="87"/>
      <c r="M97" s="88"/>
    </row>
    <row r="98" spans="1:13" ht="12.75">
      <c r="A98" s="52" t="str">
        <f>'[1]Methods&amp;Limits'!A61</f>
        <v>Sulphur content (sulphur free, from 2005)</v>
      </c>
      <c r="B98" s="53" t="str">
        <f>'[1]Methods&amp;Limits'!B61</f>
        <v>mg/kg</v>
      </c>
      <c r="C98" s="32"/>
      <c r="D98" s="34"/>
      <c r="E98" s="98"/>
      <c r="F98" s="32"/>
      <c r="G98" s="79"/>
      <c r="H98" s="62"/>
      <c r="I98" s="86"/>
      <c r="J98" s="86"/>
      <c r="K98" s="86"/>
      <c r="L98" s="87"/>
      <c r="M98" s="88"/>
    </row>
    <row r="99" spans="1:13" ht="12.75">
      <c r="A99" s="27"/>
      <c r="B99" s="56"/>
      <c r="C99" s="32"/>
      <c r="D99" s="34"/>
      <c r="E99" s="98"/>
      <c r="F99" s="32"/>
      <c r="G99" s="79"/>
      <c r="H99" s="62"/>
      <c r="I99" s="86"/>
      <c r="J99" s="86"/>
      <c r="K99" s="86"/>
      <c r="L99" s="87"/>
      <c r="M99" s="88"/>
    </row>
    <row r="100" spans="1:13" ht="12.75">
      <c r="A100" s="27"/>
      <c r="B100" s="56"/>
      <c r="C100" s="32"/>
      <c r="D100" s="34"/>
      <c r="E100" s="98"/>
      <c r="F100" s="32"/>
      <c r="G100" s="79"/>
      <c r="H100" s="62"/>
      <c r="I100" s="86"/>
      <c r="J100" s="86"/>
      <c r="K100" s="86"/>
      <c r="L100" s="87"/>
      <c r="M100" s="88"/>
    </row>
    <row r="101" spans="1:13" ht="12.75">
      <c r="A101" s="97"/>
      <c r="B101" s="58"/>
      <c r="C101" s="32" t="str">
        <f>'[1]Methods&amp;Limits'!E64</f>
        <v>EN ISO 20884</v>
      </c>
      <c r="D101" s="34">
        <f>'[1]Methods&amp;Limits'!F64</f>
        <v>2004</v>
      </c>
      <c r="E101" s="98">
        <f>'[1]Methods&amp;Limits'!G64</f>
        <v>3.1</v>
      </c>
      <c r="F101" s="32"/>
      <c r="G101" s="79">
        <f>'[1]Methods&amp;Limits'!I64</f>
        <v>11.829</v>
      </c>
      <c r="H101" s="62">
        <f>IF(E$36&gt;G101,"Yes","")</f>
      </c>
      <c r="I101" s="86"/>
      <c r="J101" s="86"/>
      <c r="K101" s="86"/>
      <c r="L101" s="87"/>
      <c r="M101" s="88"/>
    </row>
    <row r="102" spans="1:13" ht="12.75">
      <c r="A102" s="52" t="str">
        <f>'[1]Methods&amp;Limits'!A65</f>
        <v>Lead content</v>
      </c>
      <c r="B102" s="53" t="str">
        <f>'[1]Methods&amp;Limits'!B65</f>
        <v>g/l</v>
      </c>
      <c r="C102" s="32"/>
      <c r="D102" s="34"/>
      <c r="E102" s="32"/>
      <c r="F102" s="32"/>
      <c r="G102" s="287"/>
      <c r="H102" s="62"/>
      <c r="I102" s="86"/>
      <c r="J102" s="86"/>
      <c r="K102" s="86"/>
      <c r="L102" s="87"/>
      <c r="M102" s="88"/>
    </row>
    <row r="103" spans="1:13" ht="12.75">
      <c r="A103" s="97"/>
      <c r="B103" s="58"/>
      <c r="C103" s="32" t="str">
        <f>'[1]Methods&amp;Limits'!E66</f>
        <v>EN 237</v>
      </c>
      <c r="D103" s="34">
        <f>'[1]Methods&amp;Limits'!F66</f>
        <v>2004</v>
      </c>
      <c r="E103" s="32">
        <f>'[1]Methods&amp;Limits'!G66</f>
        <v>0.00062</v>
      </c>
      <c r="F103" s="32"/>
      <c r="G103" s="287">
        <f>'[1]Methods&amp;Limits'!I66</f>
        <v>0.0053658</v>
      </c>
      <c r="H103" s="62"/>
      <c r="I103" s="86"/>
      <c r="J103" s="86"/>
      <c r="K103" s="86"/>
      <c r="L103" s="87"/>
      <c r="M103" s="88"/>
    </row>
    <row r="104" ht="9.75" customHeight="1"/>
  </sheetData>
  <sheetProtection/>
  <mergeCells count="19">
    <mergeCell ref="E45:L45"/>
    <mergeCell ref="E46:L46"/>
    <mergeCell ref="E47:L47"/>
    <mergeCell ref="C8:E8"/>
    <mergeCell ref="A41:D41"/>
    <mergeCell ref="E42:L44"/>
    <mergeCell ref="B3:E3"/>
    <mergeCell ref="M13:N13"/>
    <mergeCell ref="M14:N14"/>
    <mergeCell ref="B4:E4"/>
    <mergeCell ref="B6:E6"/>
    <mergeCell ref="B7:E7"/>
    <mergeCell ref="B5:E5"/>
    <mergeCell ref="F57:G57"/>
    <mergeCell ref="E48:L48"/>
    <mergeCell ref="C56:I56"/>
    <mergeCell ref="J57:J58"/>
    <mergeCell ref="J56:M56"/>
    <mergeCell ref="A51:M52"/>
  </mergeCells>
  <printOptions/>
  <pageMargins left="0.75" right="0.75" top="1" bottom="1" header="0.4921259845" footer="0.4921259845"/>
  <pageSetup fitToHeight="2" horizontalDpi="600" verticalDpi="600" orientation="landscape" paperSize="9" scale="60" r:id="rId1"/>
  <headerFooter alignWithMargins="0">
    <oddHeader>&amp;L&amp;F&amp;C&amp;A</oddHeader>
    <oddFooter>&amp;LTemplate v3 ext&amp;CPage &amp;P of &amp;N</oddFooter>
  </headerFooter>
  <rowBreaks count="1" manualBreakCount="1">
    <brk id="53" max="14" man="1"/>
  </rowBreaks>
  <ignoredErrors>
    <ignoredError sqref="B3:B4 C8 E67:E68" unlockedFormula="1"/>
    <ignoredError sqref="L18" numberStoredAsText="1"/>
  </ignoredErrors>
</worksheet>
</file>

<file path=xl/worksheets/sheet13.xml><?xml version="1.0" encoding="utf-8"?>
<worksheet xmlns="http://schemas.openxmlformats.org/spreadsheetml/2006/main" xmlns:r="http://schemas.openxmlformats.org/officeDocument/2006/relationships">
  <dimension ref="A1:EV103"/>
  <sheetViews>
    <sheetView zoomScaleSheetLayoutView="50" zoomScalePageLayoutView="0" workbookViewId="0" topLeftCell="A1">
      <pane ySplit="8" topLeftCell="A9" activePane="bottomLeft" state="frozen"/>
      <selection pane="topLeft" activeCell="P36" sqref="P36"/>
      <selection pane="bottomLeft" activeCell="S43" sqref="S43"/>
    </sheetView>
  </sheetViews>
  <sheetFormatPr defaultColWidth="11.421875" defaultRowHeight="12.75"/>
  <cols>
    <col min="1" max="1" width="30.57421875" style="1" customWidth="1"/>
    <col min="2" max="2" width="6.7109375" style="1" customWidth="1"/>
    <col min="3" max="3" width="19.140625" style="1" customWidth="1"/>
    <col min="4" max="4" width="9.140625" style="1" customWidth="1"/>
    <col min="5" max="5" width="19.421875" style="1" bestFit="1" customWidth="1"/>
    <col min="6" max="7" width="10.7109375" style="1" customWidth="1"/>
    <col min="8" max="8" width="10.57421875" style="1" customWidth="1"/>
    <col min="9" max="9" width="12.57421875" style="1" customWidth="1"/>
    <col min="10" max="10" width="17.00390625" style="1" customWidth="1"/>
    <col min="11" max="11" width="9.57421875" style="1" customWidth="1"/>
    <col min="12" max="12" width="25.8515625" style="1" customWidth="1"/>
    <col min="13" max="13" width="20.00390625" style="1" bestFit="1" customWidth="1"/>
    <col min="14" max="14" width="8.57421875" style="1" bestFit="1" customWidth="1"/>
    <col min="15" max="15" width="3.7109375" style="1" customWidth="1"/>
    <col min="16" max="16384" width="11.421875" style="1" customWidth="1"/>
  </cols>
  <sheetData>
    <row r="1" ht="18">
      <c r="A1" s="45" t="s">
        <v>394</v>
      </c>
    </row>
    <row r="2" spans="1:12" ht="6" customHeight="1">
      <c r="A2" s="49"/>
      <c r="B2" s="2"/>
      <c r="C2" s="2"/>
      <c r="D2" s="2"/>
      <c r="E2" s="2"/>
      <c r="F2" s="2"/>
      <c r="G2" s="2"/>
      <c r="H2" s="2"/>
      <c r="I2" s="2"/>
      <c r="J2" s="2"/>
      <c r="K2" s="2"/>
      <c r="L2" s="2"/>
    </row>
    <row r="3" spans="1:12" ht="12.75">
      <c r="A3" s="44" t="s">
        <v>30</v>
      </c>
      <c r="B3" s="592" t="str">
        <f>'Contacts&amp;FQMS'!B8</f>
        <v>Italy</v>
      </c>
      <c r="C3" s="593"/>
      <c r="D3" s="593"/>
      <c r="E3" s="594"/>
      <c r="F3" s="361"/>
      <c r="K3" s="50"/>
      <c r="L3" s="50"/>
    </row>
    <row r="4" spans="1:12" ht="12.75">
      <c r="A4" s="44" t="s">
        <v>31</v>
      </c>
      <c r="B4" s="592">
        <f>'Contacts&amp;FQMS'!B7</f>
        <v>2009</v>
      </c>
      <c r="C4" s="593"/>
      <c r="D4" s="593"/>
      <c r="E4" s="594"/>
      <c r="F4" s="361"/>
      <c r="K4" s="50"/>
      <c r="L4" s="50"/>
    </row>
    <row r="5" spans="1:12" ht="12.75">
      <c r="A5" s="268" t="s">
        <v>351</v>
      </c>
      <c r="B5" s="592" t="s">
        <v>0</v>
      </c>
      <c r="C5" s="593"/>
      <c r="D5" s="593"/>
      <c r="E5" s="594"/>
      <c r="F5" s="361"/>
      <c r="K5" s="50"/>
      <c r="L5" s="50"/>
    </row>
    <row r="6" spans="1:12" ht="12.75">
      <c r="A6" s="44" t="s">
        <v>73</v>
      </c>
      <c r="B6" s="599" t="s">
        <v>4</v>
      </c>
      <c r="C6" s="600"/>
      <c r="D6" s="600"/>
      <c r="E6" s="601"/>
      <c r="F6" s="362"/>
      <c r="K6" s="50"/>
      <c r="L6" s="50"/>
    </row>
    <row r="7" spans="1:12" ht="12.75">
      <c r="A7" s="44" t="s">
        <v>74</v>
      </c>
      <c r="B7" s="599" t="s">
        <v>5</v>
      </c>
      <c r="C7" s="600"/>
      <c r="D7" s="600"/>
      <c r="E7" s="601"/>
      <c r="F7" s="361"/>
      <c r="K7" s="51"/>
      <c r="L7" s="51"/>
    </row>
    <row r="8" spans="1:12" ht="12.75">
      <c r="A8" s="44" t="s">
        <v>101</v>
      </c>
      <c r="B8" s="76" t="s">
        <v>343</v>
      </c>
      <c r="C8" s="603" t="str">
        <f>IF(B8="A","1st June to 31st August (arctic)","1st May to 30th September (normal)")</f>
        <v>1st May to 30th September (normal)</v>
      </c>
      <c r="D8" s="604"/>
      <c r="E8" s="605"/>
      <c r="F8" s="39"/>
      <c r="K8" s="51"/>
      <c r="L8" s="51"/>
    </row>
    <row r="9" spans="1:12" s="2" customFormat="1" ht="11.25">
      <c r="A9" s="66" t="s">
        <v>102</v>
      </c>
      <c r="B9" s="68"/>
      <c r="C9" s="210"/>
      <c r="D9" s="210"/>
      <c r="E9" s="210"/>
      <c r="F9" s="210"/>
      <c r="K9" s="51"/>
      <c r="L9" s="51"/>
    </row>
    <row r="10" spans="1:12" ht="6" customHeight="1">
      <c r="A10" s="64"/>
      <c r="B10" s="66"/>
      <c r="C10" s="66"/>
      <c r="D10" s="51"/>
      <c r="E10" s="51"/>
      <c r="F10" s="51"/>
      <c r="K10" s="51"/>
      <c r="L10" s="51"/>
    </row>
    <row r="11" spans="1:12" ht="15.75">
      <c r="A11" s="65" t="s">
        <v>99</v>
      </c>
      <c r="B11" s="66"/>
      <c r="C11" s="66"/>
      <c r="D11" s="51"/>
      <c r="E11" s="51"/>
      <c r="F11" s="51"/>
      <c r="K11" s="51"/>
      <c r="L11" s="51"/>
    </row>
    <row r="12" spans="1:12" ht="6" customHeight="1">
      <c r="A12" s="4"/>
      <c r="B12" s="4"/>
      <c r="C12" s="4"/>
      <c r="D12" s="4"/>
      <c r="E12" s="4"/>
      <c r="F12" s="4"/>
      <c r="G12" s="4"/>
      <c r="H12" s="4"/>
      <c r="I12" s="4"/>
      <c r="J12" s="4"/>
      <c r="K12" s="4"/>
      <c r="L12" s="4"/>
    </row>
    <row r="13" spans="1:14" ht="14.25">
      <c r="A13" s="5" t="s">
        <v>67</v>
      </c>
      <c r="B13" s="5" t="s">
        <v>32</v>
      </c>
      <c r="C13" s="6" t="s">
        <v>33</v>
      </c>
      <c r="D13" s="7"/>
      <c r="E13" s="7"/>
      <c r="F13" s="7"/>
      <c r="G13" s="7"/>
      <c r="H13" s="8"/>
      <c r="I13" s="9" t="s">
        <v>93</v>
      </c>
      <c r="J13" s="10"/>
      <c r="K13" s="10"/>
      <c r="L13" s="3"/>
      <c r="M13" s="595" t="s">
        <v>273</v>
      </c>
      <c r="N13" s="596"/>
    </row>
    <row r="14" spans="1:14" ht="15.75" customHeight="1">
      <c r="A14" s="12"/>
      <c r="B14" s="12"/>
      <c r="C14" s="13"/>
      <c r="D14" s="14"/>
      <c r="E14" s="14"/>
      <c r="F14" s="14"/>
      <c r="G14" s="14"/>
      <c r="H14" s="15"/>
      <c r="I14" s="113" t="s">
        <v>38</v>
      </c>
      <c r="J14" s="16"/>
      <c r="K14" s="114" t="s">
        <v>39</v>
      </c>
      <c r="L14" s="17"/>
      <c r="M14" s="597" t="s">
        <v>274</v>
      </c>
      <c r="N14" s="598"/>
    </row>
    <row r="15" spans="1:14" ht="22.5">
      <c r="A15" s="18"/>
      <c r="B15" s="18"/>
      <c r="C15" s="19" t="s">
        <v>75</v>
      </c>
      <c r="D15" s="20" t="s">
        <v>34</v>
      </c>
      <c r="E15" s="20" t="s">
        <v>35</v>
      </c>
      <c r="F15" s="358" t="s">
        <v>361</v>
      </c>
      <c r="G15" s="20" t="s">
        <v>36</v>
      </c>
      <c r="H15" s="19" t="s">
        <v>37</v>
      </c>
      <c r="I15" s="21" t="s">
        <v>34</v>
      </c>
      <c r="J15" s="21" t="s">
        <v>35</v>
      </c>
      <c r="K15" s="21" t="s">
        <v>34</v>
      </c>
      <c r="L15" s="22" t="s">
        <v>35</v>
      </c>
      <c r="M15" s="212" t="s">
        <v>77</v>
      </c>
      <c r="N15" s="213" t="s">
        <v>88</v>
      </c>
    </row>
    <row r="16" spans="1:14" ht="12.75">
      <c r="A16" s="214" t="s">
        <v>41</v>
      </c>
      <c r="B16" s="215" t="s">
        <v>15</v>
      </c>
      <c r="C16" s="363">
        <v>87</v>
      </c>
      <c r="D16" s="217">
        <v>94.7</v>
      </c>
      <c r="E16" s="217">
        <v>98.4</v>
      </c>
      <c r="F16" s="399"/>
      <c r="G16" s="217">
        <v>95.5</v>
      </c>
      <c r="H16" s="364">
        <v>0.8</v>
      </c>
      <c r="I16" s="216">
        <v>95</v>
      </c>
      <c r="J16" s="380"/>
      <c r="K16" s="219" t="s">
        <v>275</v>
      </c>
      <c r="L16" s="220"/>
      <c r="M16" s="221" t="s">
        <v>94</v>
      </c>
      <c r="N16" s="222">
        <v>1993</v>
      </c>
    </row>
    <row r="17" spans="1:14" ht="12.75">
      <c r="A17" s="214" t="s">
        <v>40</v>
      </c>
      <c r="B17" s="215" t="s">
        <v>15</v>
      </c>
      <c r="C17" s="363">
        <v>87</v>
      </c>
      <c r="D17" s="217">
        <v>84.9</v>
      </c>
      <c r="E17" s="217">
        <v>88.8</v>
      </c>
      <c r="F17" s="281"/>
      <c r="G17" s="217">
        <v>85.7</v>
      </c>
      <c r="H17" s="364">
        <v>0.9</v>
      </c>
      <c r="I17" s="216">
        <v>85</v>
      </c>
      <c r="J17" s="216"/>
      <c r="K17" s="219" t="s">
        <v>276</v>
      </c>
      <c r="L17" s="223"/>
      <c r="M17" s="221" t="s">
        <v>95</v>
      </c>
      <c r="N17" s="222">
        <v>1993</v>
      </c>
    </row>
    <row r="18" spans="1:14" ht="12.75">
      <c r="A18" s="224" t="s">
        <v>42</v>
      </c>
      <c r="B18" s="225" t="s">
        <v>16</v>
      </c>
      <c r="C18" s="365"/>
      <c r="D18" s="398"/>
      <c r="E18" s="398"/>
      <c r="F18" s="383"/>
      <c r="G18" s="398"/>
      <c r="H18" s="365"/>
      <c r="I18" s="365"/>
      <c r="J18" s="365"/>
      <c r="K18" s="226"/>
      <c r="L18" s="227" t="s">
        <v>277</v>
      </c>
      <c r="M18" s="228"/>
      <c r="N18" s="228"/>
    </row>
    <row r="19" spans="1:14" ht="12.75">
      <c r="A19" s="229" t="s">
        <v>131</v>
      </c>
      <c r="B19" s="230"/>
      <c r="C19" s="366"/>
      <c r="D19" s="391"/>
      <c r="E19" s="391"/>
      <c r="F19" s="384"/>
      <c r="G19" s="391"/>
      <c r="H19" s="366"/>
      <c r="I19" s="366"/>
      <c r="J19" s="366"/>
      <c r="K19" s="231"/>
      <c r="L19" s="232">
        <f>IF(B8="A",70,60)</f>
        <v>60</v>
      </c>
      <c r="M19" s="233" t="s">
        <v>288</v>
      </c>
      <c r="N19" s="234">
        <v>1997</v>
      </c>
    </row>
    <row r="20" spans="1:14" ht="12.75">
      <c r="A20" s="235" t="s">
        <v>43</v>
      </c>
      <c r="B20" s="236"/>
      <c r="C20" s="367"/>
      <c r="D20" s="373"/>
      <c r="E20" s="373"/>
      <c r="F20" s="360"/>
      <c r="G20" s="373"/>
      <c r="H20" s="367"/>
      <c r="I20" s="382"/>
      <c r="J20" s="382"/>
      <c r="K20" s="236"/>
      <c r="L20" s="237"/>
      <c r="M20" s="238"/>
      <c r="N20" s="239"/>
    </row>
    <row r="21" spans="1:14" ht="12.75">
      <c r="A21" s="240" t="s">
        <v>134</v>
      </c>
      <c r="B21" s="241" t="s">
        <v>17</v>
      </c>
      <c r="C21" s="242">
        <v>100</v>
      </c>
      <c r="D21" s="368">
        <v>46</v>
      </c>
      <c r="E21" s="368">
        <v>71</v>
      </c>
      <c r="F21" s="285"/>
      <c r="G21" s="368">
        <v>56.2</v>
      </c>
      <c r="H21" s="371">
        <v>5.9</v>
      </c>
      <c r="I21" s="371">
        <v>46</v>
      </c>
      <c r="J21" s="242"/>
      <c r="K21" s="244">
        <v>46</v>
      </c>
      <c r="L21" s="245"/>
      <c r="M21" s="238" t="s">
        <v>289</v>
      </c>
      <c r="N21" s="239">
        <v>1999</v>
      </c>
    </row>
    <row r="22" spans="1:14" ht="15">
      <c r="A22" s="229" t="s">
        <v>133</v>
      </c>
      <c r="B22" s="231" t="s">
        <v>17</v>
      </c>
      <c r="C22" s="369">
        <v>100</v>
      </c>
      <c r="D22" s="370">
        <v>83</v>
      </c>
      <c r="E22" s="370">
        <v>99.9</v>
      </c>
      <c r="F22" s="283"/>
      <c r="G22" s="370">
        <v>89.3</v>
      </c>
      <c r="H22" s="375">
        <v>3.5</v>
      </c>
      <c r="I22" s="375">
        <v>75</v>
      </c>
      <c r="J22" s="369"/>
      <c r="K22" s="246">
        <v>75</v>
      </c>
      <c r="L22" s="247"/>
      <c r="M22" s="248"/>
      <c r="N22" s="248"/>
    </row>
    <row r="23" spans="1:14" ht="12.75">
      <c r="A23" s="235" t="s">
        <v>44</v>
      </c>
      <c r="B23" s="236"/>
      <c r="C23" s="367"/>
      <c r="D23" s="373"/>
      <c r="E23" s="373"/>
      <c r="F23" s="360"/>
      <c r="G23" s="373"/>
      <c r="H23" s="367"/>
      <c r="I23" s="382"/>
      <c r="J23" s="382"/>
      <c r="K23" s="236"/>
      <c r="L23" s="237"/>
      <c r="M23" s="228"/>
      <c r="N23" s="249"/>
    </row>
    <row r="24" spans="1:14" ht="12.75">
      <c r="A24" s="240" t="s">
        <v>135</v>
      </c>
      <c r="B24" s="241" t="s">
        <v>17</v>
      </c>
      <c r="C24" s="242">
        <v>87</v>
      </c>
      <c r="D24" s="243">
        <v>0.6</v>
      </c>
      <c r="E24" s="243">
        <v>15.6</v>
      </c>
      <c r="F24" s="285"/>
      <c r="G24" s="368">
        <v>9.7</v>
      </c>
      <c r="H24" s="371">
        <v>4.5</v>
      </c>
      <c r="I24" s="242"/>
      <c r="J24" s="371">
        <v>18</v>
      </c>
      <c r="K24" s="236"/>
      <c r="L24" s="250" t="s">
        <v>279</v>
      </c>
      <c r="M24" s="238" t="s">
        <v>280</v>
      </c>
      <c r="N24" s="239">
        <v>1995</v>
      </c>
    </row>
    <row r="25" spans="1:14" ht="12.75" customHeight="1">
      <c r="A25" s="240" t="s">
        <v>45</v>
      </c>
      <c r="B25" s="241" t="s">
        <v>17</v>
      </c>
      <c r="C25" s="242">
        <v>87</v>
      </c>
      <c r="D25" s="371">
        <v>25.6</v>
      </c>
      <c r="E25" s="371">
        <v>35</v>
      </c>
      <c r="F25" s="284"/>
      <c r="G25" s="371">
        <v>31.5</v>
      </c>
      <c r="H25" s="371">
        <v>2.3</v>
      </c>
      <c r="I25" s="242"/>
      <c r="J25" s="371">
        <v>35</v>
      </c>
      <c r="K25" s="236"/>
      <c r="L25" s="250">
        <v>35</v>
      </c>
      <c r="M25" s="238" t="s">
        <v>280</v>
      </c>
      <c r="N25" s="239">
        <v>1995</v>
      </c>
    </row>
    <row r="26" spans="1:14" ht="12.75" customHeight="1">
      <c r="A26" s="229" t="s">
        <v>46</v>
      </c>
      <c r="B26" s="231" t="s">
        <v>17</v>
      </c>
      <c r="C26" s="369">
        <v>87</v>
      </c>
      <c r="D26" s="372">
        <v>0.42</v>
      </c>
      <c r="E26" s="372">
        <v>0.94</v>
      </c>
      <c r="F26" s="283"/>
      <c r="G26" s="372">
        <v>0.78</v>
      </c>
      <c r="H26" s="376">
        <v>0.1</v>
      </c>
      <c r="I26" s="369"/>
      <c r="J26" s="375">
        <v>1</v>
      </c>
      <c r="K26" s="230"/>
      <c r="L26" s="232">
        <v>1</v>
      </c>
      <c r="M26" s="233" t="s">
        <v>156</v>
      </c>
      <c r="N26" s="234">
        <v>1996</v>
      </c>
    </row>
    <row r="27" spans="1:14" ht="24" customHeight="1">
      <c r="A27" s="214" t="s">
        <v>47</v>
      </c>
      <c r="B27" s="215" t="s">
        <v>18</v>
      </c>
      <c r="C27" s="216">
        <v>87</v>
      </c>
      <c r="D27" s="216" t="s">
        <v>2</v>
      </c>
      <c r="E27" s="217">
        <v>2.9</v>
      </c>
      <c r="F27" s="281"/>
      <c r="G27" s="217">
        <v>1.1</v>
      </c>
      <c r="H27" s="364">
        <v>0.7</v>
      </c>
      <c r="I27" s="216"/>
      <c r="J27" s="216">
        <v>2.7</v>
      </c>
      <c r="K27" s="215"/>
      <c r="L27" s="251">
        <v>2.7</v>
      </c>
      <c r="M27" s="238" t="s">
        <v>290</v>
      </c>
      <c r="N27" s="239" t="s">
        <v>291</v>
      </c>
    </row>
    <row r="28" spans="1:14" ht="15">
      <c r="A28" s="235" t="s">
        <v>48</v>
      </c>
      <c r="B28" s="236"/>
      <c r="C28" s="367"/>
      <c r="D28" s="373"/>
      <c r="E28" s="373"/>
      <c r="F28" s="360"/>
      <c r="G28" s="373"/>
      <c r="H28" s="367"/>
      <c r="I28" s="382"/>
      <c r="J28" s="382"/>
      <c r="K28" s="236"/>
      <c r="L28" s="237"/>
      <c r="M28" s="252"/>
      <c r="N28" s="253"/>
    </row>
    <row r="29" spans="1:14" ht="15">
      <c r="A29" s="240" t="s">
        <v>19</v>
      </c>
      <c r="B29" s="241" t="s">
        <v>17</v>
      </c>
      <c r="C29" s="242">
        <v>87</v>
      </c>
      <c r="D29" s="243"/>
      <c r="E29" s="243"/>
      <c r="F29" s="285"/>
      <c r="G29" s="243"/>
      <c r="H29" s="242"/>
      <c r="I29" s="242"/>
      <c r="J29" s="242">
        <v>3</v>
      </c>
      <c r="K29" s="236"/>
      <c r="L29" s="237">
        <v>3</v>
      </c>
      <c r="M29" s="254"/>
      <c r="N29" s="255"/>
    </row>
    <row r="30" spans="1:14" ht="15">
      <c r="A30" s="240" t="s">
        <v>20</v>
      </c>
      <c r="B30" s="241" t="s">
        <v>17</v>
      </c>
      <c r="C30" s="242">
        <v>87</v>
      </c>
      <c r="D30" s="243"/>
      <c r="E30" s="243"/>
      <c r="F30" s="285"/>
      <c r="G30" s="243"/>
      <c r="H30" s="242"/>
      <c r="I30" s="242"/>
      <c r="J30" s="242">
        <v>5</v>
      </c>
      <c r="K30" s="236"/>
      <c r="L30" s="237">
        <v>5</v>
      </c>
      <c r="M30" s="254"/>
      <c r="N30" s="255"/>
    </row>
    <row r="31" spans="1:14" ht="12.75">
      <c r="A31" s="240" t="s">
        <v>49</v>
      </c>
      <c r="B31" s="241" t="s">
        <v>17</v>
      </c>
      <c r="C31" s="242">
        <v>87</v>
      </c>
      <c r="D31" s="243"/>
      <c r="E31" s="243"/>
      <c r="F31" s="285"/>
      <c r="G31" s="243"/>
      <c r="H31" s="242"/>
      <c r="I31" s="242"/>
      <c r="J31" s="242">
        <v>10</v>
      </c>
      <c r="K31" s="236"/>
      <c r="L31" s="237">
        <v>10</v>
      </c>
      <c r="M31" s="238" t="s">
        <v>97</v>
      </c>
      <c r="N31" s="239">
        <v>1997</v>
      </c>
    </row>
    <row r="32" spans="1:14" ht="15">
      <c r="A32" s="240" t="s">
        <v>50</v>
      </c>
      <c r="B32" s="241" t="s">
        <v>17</v>
      </c>
      <c r="C32" s="242">
        <v>87</v>
      </c>
      <c r="D32" s="243"/>
      <c r="E32" s="243"/>
      <c r="F32" s="285"/>
      <c r="G32" s="243"/>
      <c r="H32" s="242"/>
      <c r="I32" s="242"/>
      <c r="J32" s="242">
        <v>7</v>
      </c>
      <c r="K32" s="236"/>
      <c r="L32" s="237">
        <v>7</v>
      </c>
      <c r="M32" s="238" t="s">
        <v>292</v>
      </c>
      <c r="N32" s="255"/>
    </row>
    <row r="33" spans="1:14" ht="12.75">
      <c r="A33" s="240" t="s">
        <v>51</v>
      </c>
      <c r="B33" s="241" t="s">
        <v>17</v>
      </c>
      <c r="C33" s="242">
        <v>87</v>
      </c>
      <c r="D33" s="243"/>
      <c r="E33" s="243"/>
      <c r="F33" s="285"/>
      <c r="G33" s="243"/>
      <c r="H33" s="242"/>
      <c r="I33" s="242"/>
      <c r="J33" s="242">
        <v>10</v>
      </c>
      <c r="K33" s="236"/>
      <c r="L33" s="237">
        <v>10</v>
      </c>
      <c r="M33" s="238" t="s">
        <v>293</v>
      </c>
      <c r="N33" s="239">
        <v>1998</v>
      </c>
    </row>
    <row r="34" spans="1:152" s="60" customFormat="1" ht="15">
      <c r="A34" s="256" t="s">
        <v>281</v>
      </c>
      <c r="B34" s="241" t="s">
        <v>17</v>
      </c>
      <c r="C34" s="242">
        <v>87</v>
      </c>
      <c r="D34" s="243" t="s">
        <v>2</v>
      </c>
      <c r="E34" s="368">
        <v>15.6</v>
      </c>
      <c r="F34" s="285"/>
      <c r="G34" s="368">
        <v>5.2</v>
      </c>
      <c r="H34" s="371">
        <v>4.1</v>
      </c>
      <c r="I34" s="242"/>
      <c r="J34" s="242">
        <v>15</v>
      </c>
      <c r="K34" s="236"/>
      <c r="L34" s="237">
        <v>15</v>
      </c>
      <c r="M34" s="254"/>
      <c r="N34" s="255"/>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row>
    <row r="35" spans="1:14" ht="15" customHeight="1">
      <c r="A35" s="229" t="s">
        <v>53</v>
      </c>
      <c r="B35" s="231" t="s">
        <v>17</v>
      </c>
      <c r="C35" s="369">
        <v>87</v>
      </c>
      <c r="D35" s="392"/>
      <c r="E35" s="392"/>
      <c r="F35" s="283"/>
      <c r="G35" s="392"/>
      <c r="H35" s="369"/>
      <c r="I35" s="369"/>
      <c r="J35" s="369">
        <v>10</v>
      </c>
      <c r="K35" s="230"/>
      <c r="L35" s="257">
        <v>10</v>
      </c>
      <c r="M35" s="248"/>
      <c r="N35" s="258"/>
    </row>
    <row r="36" spans="1:14" ht="56.25">
      <c r="A36" s="334" t="s">
        <v>54</v>
      </c>
      <c r="B36" s="259" t="s">
        <v>21</v>
      </c>
      <c r="C36" s="216">
        <v>100</v>
      </c>
      <c r="D36" s="217">
        <v>2</v>
      </c>
      <c r="E36" s="217">
        <v>12</v>
      </c>
      <c r="F36" s="281"/>
      <c r="G36" s="217">
        <v>5.4</v>
      </c>
      <c r="H36" s="364">
        <v>2.4</v>
      </c>
      <c r="I36" s="216"/>
      <c r="J36" s="216">
        <v>10</v>
      </c>
      <c r="K36" s="259"/>
      <c r="L36" s="223">
        <v>10</v>
      </c>
      <c r="M36" s="261" t="s">
        <v>344</v>
      </c>
      <c r="N36" s="335" t="s">
        <v>345</v>
      </c>
    </row>
    <row r="37" spans="1:14" ht="12.75" customHeight="1">
      <c r="A37" s="214" t="s">
        <v>55</v>
      </c>
      <c r="B37" s="259" t="s">
        <v>22</v>
      </c>
      <c r="C37" s="216">
        <v>0</v>
      </c>
      <c r="D37" s="218"/>
      <c r="E37" s="218"/>
      <c r="F37" s="281"/>
      <c r="G37" s="218"/>
      <c r="H37" s="216"/>
      <c r="I37" s="274"/>
      <c r="J37" s="216">
        <v>0.005</v>
      </c>
      <c r="K37" s="259"/>
      <c r="L37" s="260">
        <v>0.005</v>
      </c>
      <c r="M37" s="261" t="s">
        <v>98</v>
      </c>
      <c r="N37" s="261">
        <v>1996</v>
      </c>
    </row>
    <row r="38" spans="1:14" s="92" customFormat="1" ht="6" customHeight="1">
      <c r="A38" s="66"/>
      <c r="M38" s="1"/>
      <c r="N38" s="1"/>
    </row>
    <row r="39" spans="1:12" ht="13.5" customHeight="1">
      <c r="A39" s="65" t="s">
        <v>100</v>
      </c>
      <c r="B39" s="67"/>
      <c r="C39" s="67"/>
      <c r="D39" s="67"/>
      <c r="E39" s="67"/>
      <c r="F39" s="67"/>
      <c r="G39" s="67"/>
      <c r="H39" s="67"/>
      <c r="I39" s="67"/>
      <c r="J39" s="67"/>
      <c r="K39" s="67"/>
      <c r="L39" s="67"/>
    </row>
    <row r="40" spans="1:12" ht="6" customHeight="1">
      <c r="A40" s="29"/>
      <c r="B40" s="29"/>
      <c r="C40" s="29"/>
      <c r="D40" s="29"/>
      <c r="E40" s="29"/>
      <c r="F40" s="29"/>
      <c r="G40" s="29"/>
      <c r="H40" s="29"/>
      <c r="I40" s="29"/>
      <c r="J40" s="29"/>
      <c r="K40" s="29"/>
      <c r="L40" s="29"/>
    </row>
    <row r="41" spans="1:12" ht="12.75">
      <c r="A41" s="606" t="s">
        <v>56</v>
      </c>
      <c r="B41" s="607"/>
      <c r="C41" s="607"/>
      <c r="D41" s="608"/>
      <c r="E41" s="2"/>
      <c r="F41" s="2"/>
      <c r="G41" s="2"/>
      <c r="H41" s="2"/>
      <c r="I41" s="2"/>
      <c r="J41" s="2"/>
      <c r="K41" s="2"/>
      <c r="L41" s="2"/>
    </row>
    <row r="42" spans="1:12" ht="12.75" customHeight="1">
      <c r="A42" s="25" t="s">
        <v>57</v>
      </c>
      <c r="B42" s="274">
        <v>54</v>
      </c>
      <c r="C42" s="25" t="s">
        <v>62</v>
      </c>
      <c r="D42" s="388"/>
      <c r="E42" s="602" t="s">
        <v>283</v>
      </c>
      <c r="F42" s="581"/>
      <c r="G42" s="581"/>
      <c r="H42" s="581"/>
      <c r="I42" s="581"/>
      <c r="J42" s="581"/>
      <c r="K42" s="581"/>
      <c r="L42" s="581"/>
    </row>
    <row r="43" spans="1:12" ht="12.75">
      <c r="A43" s="25" t="s">
        <v>58</v>
      </c>
      <c r="B43" s="274">
        <v>44</v>
      </c>
      <c r="C43" s="25" t="s">
        <v>24</v>
      </c>
      <c r="D43" s="388"/>
      <c r="E43" s="602"/>
      <c r="F43" s="581"/>
      <c r="G43" s="581"/>
      <c r="H43" s="581"/>
      <c r="I43" s="581"/>
      <c r="J43" s="581"/>
      <c r="K43" s="581"/>
      <c r="L43" s="581"/>
    </row>
    <row r="44" spans="1:12" ht="12.75" customHeight="1">
      <c r="A44" s="25" t="s">
        <v>59</v>
      </c>
      <c r="B44" s="274">
        <v>2</v>
      </c>
      <c r="C44" s="25" t="s">
        <v>25</v>
      </c>
      <c r="D44" s="388"/>
      <c r="E44" s="602"/>
      <c r="F44" s="581"/>
      <c r="G44" s="581"/>
      <c r="H44" s="581"/>
      <c r="I44" s="581"/>
      <c r="J44" s="581"/>
      <c r="K44" s="581"/>
      <c r="L44" s="581"/>
    </row>
    <row r="45" spans="1:12" ht="12.75" customHeight="1">
      <c r="A45" s="25" t="s">
        <v>23</v>
      </c>
      <c r="B45" s="388"/>
      <c r="C45" s="25" t="s">
        <v>63</v>
      </c>
      <c r="D45" s="388"/>
      <c r="E45" s="602" t="s">
        <v>284</v>
      </c>
      <c r="F45" s="581"/>
      <c r="G45" s="581"/>
      <c r="H45" s="581"/>
      <c r="I45" s="581"/>
      <c r="J45" s="581"/>
      <c r="K45" s="581"/>
      <c r="L45" s="581"/>
    </row>
    <row r="46" spans="1:12" ht="12.75" customHeight="1">
      <c r="A46" s="25" t="s">
        <v>60</v>
      </c>
      <c r="B46" s="388"/>
      <c r="C46" s="25" t="s">
        <v>26</v>
      </c>
      <c r="D46" s="30"/>
      <c r="E46" s="602" t="s">
        <v>285</v>
      </c>
      <c r="F46" s="581"/>
      <c r="G46" s="581"/>
      <c r="H46" s="581"/>
      <c r="I46" s="581"/>
      <c r="J46" s="581"/>
      <c r="K46" s="581"/>
      <c r="L46" s="581"/>
    </row>
    <row r="47" spans="1:12" ht="13.5" customHeight="1" thickBot="1">
      <c r="A47" s="25" t="s">
        <v>61</v>
      </c>
      <c r="B47" s="388"/>
      <c r="C47" s="25" t="s">
        <v>64</v>
      </c>
      <c r="D47" s="262"/>
      <c r="E47" s="602" t="s">
        <v>286</v>
      </c>
      <c r="F47" s="581"/>
      <c r="G47" s="581"/>
      <c r="H47" s="581"/>
      <c r="I47" s="581"/>
      <c r="J47" s="581"/>
      <c r="K47" s="581"/>
      <c r="L47" s="581"/>
    </row>
    <row r="48" spans="3:12" ht="12.75" customHeight="1" thickBot="1">
      <c r="C48" s="263" t="s">
        <v>65</v>
      </c>
      <c r="D48" s="264">
        <f>SUM(B42:B47,D42:D47)</f>
        <v>100</v>
      </c>
      <c r="E48" s="580" t="s">
        <v>287</v>
      </c>
      <c r="F48" s="581"/>
      <c r="G48" s="581"/>
      <c r="H48" s="581"/>
      <c r="I48" s="581"/>
      <c r="J48" s="581"/>
      <c r="K48" s="581"/>
      <c r="L48" s="581"/>
    </row>
    <row r="49" spans="3:12" ht="16.5" customHeight="1">
      <c r="C49" s="409"/>
      <c r="D49" s="410"/>
      <c r="E49" s="408"/>
      <c r="F49" s="408"/>
      <c r="G49" s="408"/>
      <c r="H49" s="408"/>
      <c r="I49" s="408"/>
      <c r="J49" s="408"/>
      <c r="K49" s="408"/>
      <c r="L49" s="408"/>
    </row>
    <row r="50" ht="12.75">
      <c r="A50" s="80" t="s">
        <v>139</v>
      </c>
    </row>
    <row r="51" spans="1:13" ht="26.25" customHeight="1">
      <c r="A51" s="587" t="s">
        <v>404</v>
      </c>
      <c r="B51" s="469"/>
      <c r="C51" s="469"/>
      <c r="D51" s="469"/>
      <c r="E51" s="469"/>
      <c r="F51" s="469"/>
      <c r="G51" s="469"/>
      <c r="H51" s="469"/>
      <c r="I51" s="469"/>
      <c r="J51" s="469"/>
      <c r="K51" s="469"/>
      <c r="L51" s="469"/>
      <c r="M51" s="588"/>
    </row>
    <row r="52" spans="1:13" s="389" customFormat="1" ht="42" customHeight="1">
      <c r="A52" s="589"/>
      <c r="B52" s="590"/>
      <c r="C52" s="590"/>
      <c r="D52" s="590"/>
      <c r="E52" s="590"/>
      <c r="F52" s="590"/>
      <c r="G52" s="590"/>
      <c r="H52" s="590"/>
      <c r="I52" s="590"/>
      <c r="J52" s="590"/>
      <c r="K52" s="590"/>
      <c r="L52" s="590"/>
      <c r="M52" s="591"/>
    </row>
    <row r="53" ht="9.75" customHeight="1">
      <c r="A53" s="80"/>
    </row>
    <row r="54" ht="15.75">
      <c r="A54" s="265" t="s">
        <v>89</v>
      </c>
    </row>
    <row r="55" ht="6.75" customHeight="1"/>
    <row r="56" spans="1:14" ht="12.75">
      <c r="A56" s="5" t="s">
        <v>67</v>
      </c>
      <c r="B56" s="5" t="s">
        <v>32</v>
      </c>
      <c r="C56" s="449" t="s">
        <v>294</v>
      </c>
      <c r="D56" s="582"/>
      <c r="E56" s="582"/>
      <c r="F56" s="582"/>
      <c r="G56" s="582"/>
      <c r="H56" s="582"/>
      <c r="I56" s="583"/>
      <c r="J56" s="449" t="s">
        <v>85</v>
      </c>
      <c r="K56" s="586"/>
      <c r="L56" s="586"/>
      <c r="M56" s="586"/>
      <c r="N56" s="351"/>
    </row>
    <row r="57" spans="1:13" ht="12.75">
      <c r="A57" s="12"/>
      <c r="B57" s="12"/>
      <c r="C57" s="82" t="s">
        <v>77</v>
      </c>
      <c r="D57" s="82" t="s">
        <v>88</v>
      </c>
      <c r="E57" s="82" t="s">
        <v>78</v>
      </c>
      <c r="F57" s="578" t="s">
        <v>83</v>
      </c>
      <c r="G57" s="579"/>
      <c r="H57" s="82"/>
      <c r="I57" s="83" t="s">
        <v>86</v>
      </c>
      <c r="J57" s="584" t="s">
        <v>360</v>
      </c>
      <c r="K57" s="83" t="s">
        <v>87</v>
      </c>
      <c r="L57" s="337" t="s">
        <v>92</v>
      </c>
      <c r="M57" s="73"/>
    </row>
    <row r="58" spans="1:13" ht="12.75">
      <c r="A58" s="12"/>
      <c r="B58" s="12"/>
      <c r="C58" s="82"/>
      <c r="D58" s="82"/>
      <c r="E58" s="82"/>
      <c r="F58" s="33" t="s">
        <v>34</v>
      </c>
      <c r="G58" s="33" t="s">
        <v>35</v>
      </c>
      <c r="H58" s="82" t="s">
        <v>84</v>
      </c>
      <c r="I58" s="83"/>
      <c r="J58" s="585"/>
      <c r="K58" s="83"/>
      <c r="L58" s="85"/>
      <c r="M58" s="73"/>
    </row>
    <row r="59" spans="1:13" ht="12.75">
      <c r="A59" s="52" t="str">
        <f>'Methods&amp;Limits'!A9</f>
        <v>Research Octane Number (RON)</v>
      </c>
      <c r="B59" s="54" t="str">
        <f>'Methods&amp;Limits'!B9</f>
        <v>--</v>
      </c>
      <c r="C59" s="32" t="str">
        <f>'Methods&amp;Limits'!E9</f>
        <v>EN-ISO 5164</v>
      </c>
      <c r="D59" s="34">
        <f>'Methods&amp;Limits'!F9</f>
        <v>2005</v>
      </c>
      <c r="E59" s="32">
        <f>'Methods&amp;Limits'!G9</f>
        <v>0.7</v>
      </c>
      <c r="F59" s="61">
        <f>'Methods&amp;Limits'!H9</f>
        <v>94.587</v>
      </c>
      <c r="G59" s="32"/>
      <c r="H59" s="62">
        <f>IF(D16&lt;F59,"Yes","")</f>
      </c>
      <c r="I59" s="86"/>
      <c r="J59" s="86"/>
      <c r="K59" s="86"/>
      <c r="L59" s="87"/>
      <c r="M59" s="88"/>
    </row>
    <row r="60" spans="1:13" ht="12.75">
      <c r="A60" s="96" t="str">
        <f>'Methods&amp;Limits'!A10</f>
        <v>(RON 91 fuel only)</v>
      </c>
      <c r="B60" s="59" t="str">
        <f>'Methods&amp;Limits'!B10</f>
        <v>--</v>
      </c>
      <c r="C60" s="32"/>
      <c r="D60" s="34"/>
      <c r="E60" s="32"/>
      <c r="F60" s="61"/>
      <c r="G60" s="32"/>
      <c r="H60" s="62"/>
      <c r="I60" s="86"/>
      <c r="J60" s="86"/>
      <c r="K60" s="86"/>
      <c r="L60" s="87"/>
      <c r="M60" s="88"/>
    </row>
    <row r="61" spans="1:13" ht="12.75">
      <c r="A61" s="52" t="str">
        <f>'Methods&amp;Limits'!A11</f>
        <v>Motor Octane Number (MON)</v>
      </c>
      <c r="B61" s="54" t="str">
        <f>'Methods&amp;Limits'!B11</f>
        <v>--</v>
      </c>
      <c r="C61" s="32" t="str">
        <f>'Methods&amp;Limits'!E11</f>
        <v>EN-ISO 5163</v>
      </c>
      <c r="D61" s="34">
        <f>'Methods&amp;Limits'!F11</f>
        <v>2005</v>
      </c>
      <c r="E61" s="32">
        <f>'Methods&amp;Limits'!G11</f>
        <v>0.9</v>
      </c>
      <c r="F61" s="61">
        <f>'Methods&amp;Limits'!H11</f>
        <v>84.469</v>
      </c>
      <c r="G61" s="32"/>
      <c r="H61" s="62">
        <f>IF(D17&lt;F61,"Yes","")</f>
      </c>
      <c r="I61" s="86"/>
      <c r="J61" s="86"/>
      <c r="K61" s="86"/>
      <c r="L61" s="87"/>
      <c r="M61" s="88"/>
    </row>
    <row r="62" spans="1:13" ht="12.75">
      <c r="A62" s="96" t="str">
        <f>'Methods&amp;Limits'!A12</f>
        <v>(RON 91 fuel only)</v>
      </c>
      <c r="B62" s="59" t="str">
        <f>'Methods&amp;Limits'!B12</f>
        <v>--</v>
      </c>
      <c r="C62" s="32"/>
      <c r="D62" s="34"/>
      <c r="E62" s="32"/>
      <c r="F62" s="61"/>
      <c r="G62" s="32"/>
      <c r="H62" s="62"/>
      <c r="I62" s="86"/>
      <c r="J62" s="86"/>
      <c r="K62" s="86"/>
      <c r="L62" s="87"/>
      <c r="M62" s="88"/>
    </row>
    <row r="63" spans="1:13" ht="12.75">
      <c r="A63" s="52" t="str">
        <f>'Methods&amp;Limits'!A13</f>
        <v>Vapour Pressure, DVPE</v>
      </c>
      <c r="B63" s="53"/>
      <c r="C63" s="32"/>
      <c r="D63" s="34"/>
      <c r="E63" s="32"/>
      <c r="F63" s="32"/>
      <c r="G63" s="61"/>
      <c r="H63" s="73"/>
      <c r="I63" s="86"/>
      <c r="J63" s="86"/>
      <c r="K63" s="86"/>
      <c r="L63" s="87"/>
      <c r="M63" s="88"/>
    </row>
    <row r="64" spans="1:13" ht="12.75">
      <c r="A64" s="55" t="str">
        <f>'Methods&amp;Limits'!A14</f>
        <v>--summer period (normal)</v>
      </c>
      <c r="B64" s="56" t="str">
        <f>'Methods&amp;Limits'!B14</f>
        <v>kPa</v>
      </c>
      <c r="C64" s="32" t="str">
        <f>'Methods&amp;Limits'!E14</f>
        <v>EN 13016-1</v>
      </c>
      <c r="D64" s="34">
        <f>'Methods&amp;Limits'!F14</f>
        <v>2000</v>
      </c>
      <c r="E64" s="32">
        <f>'Methods&amp;Limits'!G14</f>
        <v>3</v>
      </c>
      <c r="F64" s="32">
        <f>'Methods&amp;Limits'!H14</f>
        <v>0</v>
      </c>
      <c r="G64" s="79">
        <f>'Methods&amp;Limits'!I14</f>
        <v>61.77</v>
      </c>
      <c r="H64" s="62">
        <f>IF('Petrol (S)'!E19&gt;G64,"Yes","")</f>
      </c>
      <c r="I64" s="86"/>
      <c r="J64" s="86"/>
      <c r="K64" s="86"/>
      <c r="L64" s="87"/>
      <c r="M64" s="88"/>
    </row>
    <row r="65" spans="1:13" ht="12.75">
      <c r="A65" s="57" t="str">
        <f>'Methods&amp;Limits'!A15</f>
        <v>--summer period (arctic or severe weather conditions)</v>
      </c>
      <c r="B65" s="58" t="str">
        <f>'Methods&amp;Limits'!B15</f>
        <v>kPa</v>
      </c>
      <c r="C65" s="32"/>
      <c r="D65" s="34"/>
      <c r="E65" s="32"/>
      <c r="F65" s="32"/>
      <c r="G65" s="79"/>
      <c r="H65" s="62"/>
      <c r="I65" s="86"/>
      <c r="J65" s="86"/>
      <c r="K65" s="86"/>
      <c r="L65" s="87"/>
      <c r="M65" s="88"/>
    </row>
    <row r="66" spans="1:13" ht="12.75">
      <c r="A66" s="27" t="str">
        <f>'Methods&amp;Limits'!A16</f>
        <v>Distillation *</v>
      </c>
      <c r="B66" s="56"/>
      <c r="C66" s="32"/>
      <c r="D66" s="34"/>
      <c r="E66" s="32"/>
      <c r="F66" s="32"/>
      <c r="G66" s="32"/>
      <c r="H66" s="62"/>
      <c r="I66" s="86"/>
      <c r="J66" s="86"/>
      <c r="K66" s="86"/>
      <c r="L66" s="87"/>
      <c r="M66" s="88"/>
    </row>
    <row r="67" spans="1:13" ht="12.75">
      <c r="A67" s="55" t="str">
        <f>'Methods&amp;Limits'!A17</f>
        <v>--evaporated at 100 oC</v>
      </c>
      <c r="B67" s="28" t="str">
        <f>'Methods&amp;Limits'!B17</f>
        <v>% (v/v)</v>
      </c>
      <c r="C67" s="32" t="str">
        <f>'Methods&amp;Limits'!E17</f>
        <v>EN-ISO 3405</v>
      </c>
      <c r="D67" s="34">
        <f>'Methods&amp;Limits'!F17</f>
        <v>2000</v>
      </c>
      <c r="E67" s="286">
        <f>'Methods&amp;Limits'!$G17</f>
        <v>4</v>
      </c>
      <c r="F67" s="61">
        <f>K21-0.361*1.645*$E67</f>
        <v>43.62462</v>
      </c>
      <c r="G67" s="32"/>
      <c r="H67" s="62">
        <f>IF(D21&lt;F67,"Yes","")</f>
      </c>
      <c r="I67" s="86"/>
      <c r="J67" s="86"/>
      <c r="K67" s="86"/>
      <c r="L67" s="87"/>
      <c r="M67" s="88"/>
    </row>
    <row r="68" spans="1:13" ht="12.75">
      <c r="A68" s="57" t="str">
        <f>'Methods&amp;Limits'!A18</f>
        <v>-- evaporated at 150 oC </v>
      </c>
      <c r="B68" s="59" t="str">
        <f>'Methods&amp;Limits'!B18</f>
        <v>% (v/v)</v>
      </c>
      <c r="C68" s="32" t="str">
        <f>'Methods&amp;Limits'!E18</f>
        <v>EN-ISO 3405</v>
      </c>
      <c r="D68" s="34">
        <f>'Methods&amp;Limits'!F18</f>
        <v>2000</v>
      </c>
      <c r="E68" s="286">
        <f>'Methods&amp;Limits'!$G18</f>
        <v>4</v>
      </c>
      <c r="F68" s="61">
        <f>K22-0.361*1.645*$E68</f>
        <v>72.62462</v>
      </c>
      <c r="G68" s="32"/>
      <c r="H68" s="62">
        <f>IF(D22&lt;F68,"Yes","")</f>
      </c>
      <c r="I68" s="86"/>
      <c r="J68" s="86"/>
      <c r="K68" s="86"/>
      <c r="L68" s="87"/>
      <c r="M68" s="88"/>
    </row>
    <row r="69" spans="1:13" ht="12.75">
      <c r="A69" s="27" t="str">
        <f>'Methods&amp;Limits'!A19</f>
        <v>Hydrocarbon analysis</v>
      </c>
      <c r="B69" s="56"/>
      <c r="C69" s="32"/>
      <c r="D69" s="34"/>
      <c r="E69" s="32"/>
      <c r="F69" s="32"/>
      <c r="G69" s="32"/>
      <c r="H69" s="62"/>
      <c r="I69" s="86"/>
      <c r="J69" s="86"/>
      <c r="K69" s="86"/>
      <c r="L69" s="87"/>
      <c r="M69" s="88"/>
    </row>
    <row r="70" spans="1:13" ht="12.75">
      <c r="A70" s="55" t="str">
        <f>'Methods&amp;Limits'!A20</f>
        <v>-- Olefins</v>
      </c>
      <c r="B70" s="28" t="str">
        <f>'Methods&amp;Limits'!B20</f>
        <v>% (v/v)</v>
      </c>
      <c r="C70" s="32" t="str">
        <f>'Methods&amp;Limits'!E20</f>
        <v>ASTM D1319</v>
      </c>
      <c r="D70" s="34" t="str">
        <f>'Methods&amp;Limits'!F20</f>
        <v>95a</v>
      </c>
      <c r="E70" s="32">
        <f>'Methods&amp;Limits'!G20</f>
        <v>4.63</v>
      </c>
      <c r="F70" s="32"/>
      <c r="G70" s="79">
        <f>'Methods&amp;Limits'!I20</f>
        <v>20.7317</v>
      </c>
      <c r="H70" s="62">
        <f>IF($E$24&gt;G70,"Yes","")</f>
      </c>
      <c r="I70" s="86"/>
      <c r="J70" s="86"/>
      <c r="K70" s="86"/>
      <c r="L70" s="87"/>
      <c r="M70" s="88"/>
    </row>
    <row r="71" spans="1:13" ht="12.75">
      <c r="A71" s="338" t="str">
        <f>'Methods&amp;Limits'!A21</f>
        <v>*without oxygenates</v>
      </c>
      <c r="B71" s="28"/>
      <c r="C71" s="32"/>
      <c r="D71" s="34"/>
      <c r="E71" s="32"/>
      <c r="F71" s="32"/>
      <c r="G71" s="79"/>
      <c r="H71" s="62"/>
      <c r="I71" s="86"/>
      <c r="J71" s="86"/>
      <c r="K71" s="86"/>
      <c r="L71" s="87"/>
      <c r="M71" s="88"/>
    </row>
    <row r="72" spans="1:13" ht="12.75">
      <c r="A72" s="55"/>
      <c r="B72" s="28"/>
      <c r="C72" s="32"/>
      <c r="D72" s="34"/>
      <c r="E72" s="32"/>
      <c r="F72" s="32"/>
      <c r="G72" s="79"/>
      <c r="H72" s="62"/>
      <c r="I72" s="86"/>
      <c r="J72" s="86"/>
      <c r="K72" s="86"/>
      <c r="L72" s="87"/>
      <c r="M72" s="88"/>
    </row>
    <row r="73" spans="1:13" ht="12.75">
      <c r="A73" s="55" t="str">
        <f>'Methods&amp;Limits'!A23</f>
        <v>-- Olefins (RON 91 fuel only)</v>
      </c>
      <c r="B73" s="28" t="str">
        <f>'Methods&amp;Limits'!B23</f>
        <v>% (v/v)</v>
      </c>
      <c r="C73" s="32"/>
      <c r="D73" s="34"/>
      <c r="E73" s="32"/>
      <c r="F73" s="32"/>
      <c r="G73" s="79"/>
      <c r="H73" s="62"/>
      <c r="I73" s="86"/>
      <c r="J73" s="86"/>
      <c r="K73" s="86"/>
      <c r="L73" s="87"/>
      <c r="M73" s="88"/>
    </row>
    <row r="74" spans="1:13" ht="12.75">
      <c r="A74" s="55"/>
      <c r="B74" s="28"/>
      <c r="C74" s="32"/>
      <c r="D74" s="34"/>
      <c r="E74" s="32"/>
      <c r="F74" s="32"/>
      <c r="G74" s="79"/>
      <c r="H74" s="62"/>
      <c r="I74" s="86"/>
      <c r="J74" s="86"/>
      <c r="K74" s="86"/>
      <c r="L74" s="87"/>
      <c r="M74" s="88"/>
    </row>
    <row r="75" spans="1:13" ht="12.75">
      <c r="A75" s="55" t="str">
        <f>'Methods&amp;Limits'!$A$27</f>
        <v>-- Aromatics (from 2005)</v>
      </c>
      <c r="B75" s="28"/>
      <c r="C75" s="32" t="str">
        <f>'Methods&amp;Limits'!E27</f>
        <v>ASTM D1319</v>
      </c>
      <c r="D75" s="34" t="str">
        <f>'Methods&amp;Limits'!F27</f>
        <v>95a</v>
      </c>
      <c r="E75" s="32">
        <f>'Methods&amp;Limits'!G27</f>
        <v>3.7</v>
      </c>
      <c r="F75" s="32"/>
      <c r="G75" s="79">
        <f>'Methods&amp;Limits'!I27</f>
        <v>37.183</v>
      </c>
      <c r="H75" s="62">
        <f>IF($E$25&gt;G75,"Yes","")</f>
      </c>
      <c r="I75" s="86"/>
      <c r="J75" s="86"/>
      <c r="K75" s="86"/>
      <c r="L75" s="87"/>
      <c r="M75" s="88"/>
    </row>
    <row r="76" spans="1:13" ht="12.75">
      <c r="A76" s="55"/>
      <c r="B76" s="28"/>
      <c r="C76" s="32"/>
      <c r="D76" s="34"/>
      <c r="E76" s="32"/>
      <c r="F76" s="32"/>
      <c r="G76" s="79"/>
      <c r="H76" s="62"/>
      <c r="I76" s="86"/>
      <c r="J76" s="86"/>
      <c r="K76" s="86"/>
      <c r="L76" s="87"/>
      <c r="M76" s="88"/>
    </row>
    <row r="77" spans="1:13" ht="12.75">
      <c r="A77" s="55" t="str">
        <f>'Methods&amp;Limits'!A29</f>
        <v>-- Benzene</v>
      </c>
      <c r="B77" s="28" t="str">
        <f>'Methods&amp;Limits'!B29</f>
        <v>% (v/v)</v>
      </c>
      <c r="C77" s="32" t="str">
        <f>'Methods&amp;Limits'!E29</f>
        <v>EN 12177</v>
      </c>
      <c r="D77" s="34">
        <f>'Methods&amp;Limits'!F29</f>
        <v>1998</v>
      </c>
      <c r="E77" s="330">
        <f>'Methods&amp;Limits'!G29</f>
        <v>0.1</v>
      </c>
      <c r="F77" s="32"/>
      <c r="G77" s="79">
        <f>'Methods&amp;Limits'!I29</f>
        <v>1.059</v>
      </c>
      <c r="H77" s="62">
        <f>IF(E26&gt;G77,"Yes","")</f>
      </c>
      <c r="I77" s="86"/>
      <c r="J77" s="86"/>
      <c r="K77" s="86"/>
      <c r="L77" s="87"/>
      <c r="M77" s="88"/>
    </row>
    <row r="78" spans="1:13" ht="12.75">
      <c r="A78" s="55"/>
      <c r="B78" s="28"/>
      <c r="C78" s="32"/>
      <c r="D78" s="34"/>
      <c r="E78" s="61"/>
      <c r="F78" s="32"/>
      <c r="G78" s="79"/>
      <c r="H78" s="62"/>
      <c r="I78" s="86"/>
      <c r="J78" s="86"/>
      <c r="K78" s="86"/>
      <c r="L78" s="87"/>
      <c r="M78" s="88"/>
    </row>
    <row r="79" spans="1:13" ht="12.75">
      <c r="A79" s="57"/>
      <c r="B79" s="59"/>
      <c r="C79" s="32"/>
      <c r="D79" s="34"/>
      <c r="E79" s="61"/>
      <c r="F79" s="32"/>
      <c r="G79" s="79"/>
      <c r="H79" s="62"/>
      <c r="I79" s="86"/>
      <c r="J79" s="86"/>
      <c r="K79" s="86"/>
      <c r="L79" s="87"/>
      <c r="M79" s="88"/>
    </row>
    <row r="80" spans="1:13" ht="39.75" customHeight="1">
      <c r="A80" s="214" t="str">
        <f>'Methods&amp;Limits'!A32</f>
        <v>Oxygen content</v>
      </c>
      <c r="B80" s="215" t="str">
        <f>'Methods&amp;Limits'!B32</f>
        <v>% (m/m)</v>
      </c>
      <c r="C80" s="441" t="str">
        <f>'Methods&amp;Limits'!E32</f>
        <v>EN 1601</v>
      </c>
      <c r="D80" s="442">
        <f>'Methods&amp;Limits'!F32</f>
        <v>1997</v>
      </c>
      <c r="E80" s="441">
        <f>'Methods&amp;Limits'!G32</f>
        <v>0.3</v>
      </c>
      <c r="F80" s="441"/>
      <c r="G80" s="443">
        <f>'Methods&amp;Limits'!I32</f>
        <v>2.8770000000000002</v>
      </c>
      <c r="H80" s="444" t="str">
        <f>IF(E27&gt;G80,"Yes","")</f>
        <v>Yes</v>
      </c>
      <c r="I80" s="445">
        <v>1</v>
      </c>
      <c r="J80" s="445" t="s">
        <v>401</v>
      </c>
      <c r="K80" s="445">
        <v>2.9</v>
      </c>
      <c r="L80" s="609" t="s">
        <v>402</v>
      </c>
      <c r="M80" s="610"/>
    </row>
    <row r="81" spans="1:13" ht="12.75">
      <c r="A81" s="27" t="str">
        <f>'Methods&amp;Limits'!A33</f>
        <v>Oxygenates</v>
      </c>
      <c r="B81" s="56"/>
      <c r="C81" s="32"/>
      <c r="D81" s="34"/>
      <c r="E81" s="32"/>
      <c r="F81" s="32"/>
      <c r="G81" s="61"/>
      <c r="H81" s="62"/>
      <c r="I81" s="86"/>
      <c r="J81" s="86"/>
      <c r="K81" s="86"/>
      <c r="L81" s="87"/>
      <c r="M81" s="88"/>
    </row>
    <row r="82" spans="1:13" ht="12.75">
      <c r="A82" s="55" t="str">
        <f>'Methods&amp;Limits'!A34</f>
        <v>-- Methanol</v>
      </c>
      <c r="B82" s="28" t="str">
        <f>'Methods&amp;Limits'!B34</f>
        <v>% (v/v)</v>
      </c>
      <c r="C82" s="32" t="str">
        <f>'Methods&amp;Limits'!E34</f>
        <v>EN 1601</v>
      </c>
      <c r="D82" s="34">
        <f>'Methods&amp;Limits'!F34</f>
        <v>1997</v>
      </c>
      <c r="E82" s="32">
        <f>'Methods&amp;Limits'!G34</f>
        <v>0.4</v>
      </c>
      <c r="F82" s="32"/>
      <c r="G82" s="79">
        <f>'Methods&amp;Limits'!I34</f>
        <v>3.2359999999999998</v>
      </c>
      <c r="H82" s="62">
        <f aca="true" t="shared" si="0" ref="H82:H88">IF(E29&gt;G82,"Yes","")</f>
      </c>
      <c r="I82" s="86"/>
      <c r="J82" s="86"/>
      <c r="K82" s="86"/>
      <c r="L82" s="87"/>
      <c r="M82" s="88"/>
    </row>
    <row r="83" spans="1:13" ht="12.75">
      <c r="A83" s="55" t="str">
        <f>'Methods&amp;Limits'!A35</f>
        <v>-- Ethanol</v>
      </c>
      <c r="B83" s="28" t="str">
        <f>'Methods&amp;Limits'!B35</f>
        <v>% (v/v)</v>
      </c>
      <c r="C83" s="32" t="str">
        <f>'Methods&amp;Limits'!E35</f>
        <v>EN 1601</v>
      </c>
      <c r="D83" s="34">
        <f>'Methods&amp;Limits'!F35</f>
        <v>1997</v>
      </c>
      <c r="E83" s="32">
        <f>'Methods&amp;Limits'!G35</f>
        <v>0.3</v>
      </c>
      <c r="F83" s="32"/>
      <c r="G83" s="79">
        <f>'Methods&amp;Limits'!I35</f>
        <v>5.177</v>
      </c>
      <c r="H83" s="62">
        <f t="shared" si="0"/>
      </c>
      <c r="I83" s="86"/>
      <c r="J83" s="86"/>
      <c r="K83" s="86"/>
      <c r="L83" s="87"/>
      <c r="M83" s="88"/>
    </row>
    <row r="84" spans="1:13" ht="12.75">
      <c r="A84" s="55" t="str">
        <f>'Methods&amp;Limits'!A36</f>
        <v>-- Iso-propyl alcohol</v>
      </c>
      <c r="B84" s="28" t="str">
        <f>'Methods&amp;Limits'!B36</f>
        <v>% (v/v)</v>
      </c>
      <c r="C84" s="32" t="str">
        <f>'Methods&amp;Limits'!E36</f>
        <v>EN 1601</v>
      </c>
      <c r="D84" s="34">
        <f>'Methods&amp;Limits'!F36</f>
        <v>1997</v>
      </c>
      <c r="E84" s="32">
        <f>'Methods&amp;Limits'!G36</f>
        <v>0.9</v>
      </c>
      <c r="F84" s="32"/>
      <c r="G84" s="79">
        <f>'Methods&amp;Limits'!I36</f>
        <v>10.531</v>
      </c>
      <c r="H84" s="62">
        <f t="shared" si="0"/>
      </c>
      <c r="I84" s="86"/>
      <c r="J84" s="86"/>
      <c r="K84" s="86"/>
      <c r="L84" s="87"/>
      <c r="M84" s="88"/>
    </row>
    <row r="85" spans="1:13" ht="12.75">
      <c r="A85" s="55" t="str">
        <f>'Methods&amp;Limits'!A37</f>
        <v>-- Tert-butyl alcohol</v>
      </c>
      <c r="B85" s="28" t="str">
        <f>'Methods&amp;Limits'!B37</f>
        <v>% (v/v)</v>
      </c>
      <c r="C85" s="32" t="str">
        <f>'Methods&amp;Limits'!E37</f>
        <v>EN 1601</v>
      </c>
      <c r="D85" s="34">
        <f>'Methods&amp;Limits'!F37</f>
        <v>1997</v>
      </c>
      <c r="E85" s="32">
        <f>'Methods&amp;Limits'!G37</f>
        <v>0.6</v>
      </c>
      <c r="F85" s="32"/>
      <c r="G85" s="79">
        <f>'Methods&amp;Limits'!I37</f>
        <v>7.354</v>
      </c>
      <c r="H85" s="62">
        <f t="shared" si="0"/>
      </c>
      <c r="I85" s="86"/>
      <c r="J85" s="86"/>
      <c r="K85" s="86"/>
      <c r="L85" s="87"/>
      <c r="M85" s="88"/>
    </row>
    <row r="86" spans="1:13" ht="12.75">
      <c r="A86" s="55" t="str">
        <f>'Methods&amp;Limits'!A38</f>
        <v>-- Iso-butyl alcohol</v>
      </c>
      <c r="B86" s="28" t="str">
        <f>'Methods&amp;Limits'!B38</f>
        <v>% (v/v)</v>
      </c>
      <c r="C86" s="32" t="str">
        <f>'Methods&amp;Limits'!E38</f>
        <v>EN 1601</v>
      </c>
      <c r="D86" s="34">
        <f>'Methods&amp;Limits'!F38</f>
        <v>1997</v>
      </c>
      <c r="E86" s="32">
        <f>'Methods&amp;Limits'!G38</f>
        <v>0.8</v>
      </c>
      <c r="F86" s="32"/>
      <c r="G86" s="79">
        <f>'Methods&amp;Limits'!I38</f>
        <v>10.472</v>
      </c>
      <c r="H86" s="62">
        <f t="shared" si="0"/>
      </c>
      <c r="I86" s="86"/>
      <c r="J86" s="86"/>
      <c r="K86" s="86"/>
      <c r="L86" s="87"/>
      <c r="M86" s="88"/>
    </row>
    <row r="87" spans="1:13" ht="40.5" customHeight="1">
      <c r="A87" s="256" t="str">
        <f>'Methods&amp;Limits'!A39</f>
        <v>-- Ethers with 5 or more carbon atoms per molecule</v>
      </c>
      <c r="B87" s="241" t="str">
        <f>'Methods&amp;Limits'!B39</f>
        <v>% (v/v)</v>
      </c>
      <c r="C87" s="441" t="str">
        <f>'Methods&amp;Limits'!E39</f>
        <v>EN 1601</v>
      </c>
      <c r="D87" s="442">
        <f>'Methods&amp;Limits'!F39</f>
        <v>1997</v>
      </c>
      <c r="E87" s="441">
        <f>'Methods&amp;Limits'!G39</f>
        <v>1</v>
      </c>
      <c r="F87" s="441"/>
      <c r="G87" s="443">
        <f>'Methods&amp;Limits'!I39</f>
        <v>15.59</v>
      </c>
      <c r="H87" s="444" t="str">
        <f t="shared" si="0"/>
        <v>Yes</v>
      </c>
      <c r="I87" s="445">
        <v>2</v>
      </c>
      <c r="J87" s="445" t="s">
        <v>401</v>
      </c>
      <c r="K87" s="446" t="s">
        <v>406</v>
      </c>
      <c r="L87" s="611" t="s">
        <v>407</v>
      </c>
      <c r="M87" s="612"/>
    </row>
    <row r="88" spans="1:13" ht="12.75">
      <c r="A88" s="57" t="str">
        <f>'Methods&amp;Limits'!A40</f>
        <v>-- other oxygenates</v>
      </c>
      <c r="B88" s="59" t="str">
        <f>'Methods&amp;Limits'!B40</f>
        <v>% (v/v)</v>
      </c>
      <c r="C88" s="77" t="str">
        <f>'Methods&amp;Limits'!E40</f>
        <v>EN 1601</v>
      </c>
      <c r="D88" s="34">
        <f>'Methods&amp;Limits'!F40</f>
        <v>1997</v>
      </c>
      <c r="E88" s="32">
        <f>'Methods&amp;Limits'!G40</f>
        <v>0.8</v>
      </c>
      <c r="F88" s="32"/>
      <c r="G88" s="79">
        <f>'Methods&amp;Limits'!I40</f>
        <v>10.472</v>
      </c>
      <c r="H88" s="62">
        <f t="shared" si="0"/>
      </c>
      <c r="I88" s="86"/>
      <c r="J88" s="86"/>
      <c r="K88" s="86"/>
      <c r="L88" s="87"/>
      <c r="M88" s="88"/>
    </row>
    <row r="89" spans="1:13" ht="12.75">
      <c r="A89" s="339" t="str">
        <f>'Methods&amp;Limits'!A41</f>
        <v>Oxygen content</v>
      </c>
      <c r="B89" s="24" t="str">
        <f>'Methods&amp;Limits'!B41</f>
        <v>% (m/m)</v>
      </c>
      <c r="C89" s="77" t="str">
        <f>'Methods&amp;Limits'!E41</f>
        <v>EN 13132</v>
      </c>
      <c r="D89" s="34">
        <f>'Methods&amp;Limits'!F41</f>
        <v>2000</v>
      </c>
      <c r="E89" s="32">
        <f>'Methods&amp;Limits'!G41</f>
        <v>0.3</v>
      </c>
      <c r="F89" s="32"/>
      <c r="G89" s="79">
        <f>'Methods&amp;Limits'!I41</f>
        <v>2.8770000000000002</v>
      </c>
      <c r="H89" s="62"/>
      <c r="I89" s="86"/>
      <c r="J89" s="86"/>
      <c r="K89" s="86"/>
      <c r="L89" s="87"/>
      <c r="M89" s="88"/>
    </row>
    <row r="90" spans="1:13" ht="12.75">
      <c r="A90" s="55" t="str">
        <f>'Methods&amp;Limits'!A42</f>
        <v>Oxygenates</v>
      </c>
      <c r="B90" s="28"/>
      <c r="C90" s="77"/>
      <c r="D90" s="34"/>
      <c r="E90" s="32"/>
      <c r="F90" s="32"/>
      <c r="G90" s="79"/>
      <c r="H90" s="62"/>
      <c r="I90" s="86"/>
      <c r="J90" s="86"/>
      <c r="K90" s="86"/>
      <c r="L90" s="87"/>
      <c r="M90" s="88"/>
    </row>
    <row r="91" spans="1:13" ht="12.75">
      <c r="A91" s="55" t="str">
        <f>'Methods&amp;Limits'!A43</f>
        <v>-- Methanol</v>
      </c>
      <c r="B91" s="28" t="str">
        <f>'Methods&amp;Limits'!B43</f>
        <v>% (v/v)</v>
      </c>
      <c r="C91" s="77"/>
      <c r="D91" s="34"/>
      <c r="E91" s="32"/>
      <c r="F91" s="32"/>
      <c r="G91" s="79"/>
      <c r="H91" s="62"/>
      <c r="I91" s="86"/>
      <c r="J91" s="86"/>
      <c r="K91" s="86"/>
      <c r="L91" s="87"/>
      <c r="M91" s="88"/>
    </row>
    <row r="92" spans="1:13" ht="12.75">
      <c r="A92" s="55" t="str">
        <f>'Methods&amp;Limits'!A44</f>
        <v>-- Ethanol</v>
      </c>
      <c r="B92" s="28" t="str">
        <f>'Methods&amp;Limits'!B44</f>
        <v>% (v/v)</v>
      </c>
      <c r="C92" s="77"/>
      <c r="D92" s="34"/>
      <c r="E92" s="32"/>
      <c r="F92" s="32"/>
      <c r="G92" s="79"/>
      <c r="H92" s="62"/>
      <c r="I92" s="86"/>
      <c r="J92" s="86"/>
      <c r="K92" s="86"/>
      <c r="L92" s="87"/>
      <c r="M92" s="88"/>
    </row>
    <row r="93" spans="1:13" ht="12.75">
      <c r="A93" s="55" t="str">
        <f>'Methods&amp;Limits'!A45</f>
        <v>-- Iso-propyl alcohol</v>
      </c>
      <c r="B93" s="28" t="str">
        <f>'Methods&amp;Limits'!B45</f>
        <v>% (v/v)</v>
      </c>
      <c r="C93" s="77"/>
      <c r="D93" s="34"/>
      <c r="E93" s="32"/>
      <c r="F93" s="32"/>
      <c r="G93" s="79"/>
      <c r="H93" s="62"/>
      <c r="I93" s="86"/>
      <c r="J93" s="86"/>
      <c r="K93" s="86"/>
      <c r="L93" s="87"/>
      <c r="M93" s="88"/>
    </row>
    <row r="94" spans="1:13" ht="12.75">
      <c r="A94" s="55" t="str">
        <f>'Methods&amp;Limits'!A46</f>
        <v>-- Tert-butyl alcohol</v>
      </c>
      <c r="B94" s="28" t="str">
        <f>'Methods&amp;Limits'!B46</f>
        <v>% (v/v)</v>
      </c>
      <c r="C94" s="77"/>
      <c r="D94" s="34"/>
      <c r="E94" s="32"/>
      <c r="F94" s="32"/>
      <c r="G94" s="79"/>
      <c r="H94" s="62"/>
      <c r="I94" s="86"/>
      <c r="J94" s="86"/>
      <c r="K94" s="86"/>
      <c r="L94" s="87"/>
      <c r="M94" s="88"/>
    </row>
    <row r="95" spans="1:13" ht="12.75">
      <c r="A95" s="55" t="str">
        <f>'Methods&amp;Limits'!A47</f>
        <v>-- Iso-butyl alcohol</v>
      </c>
      <c r="B95" s="28" t="str">
        <f>'Methods&amp;Limits'!B47</f>
        <v>% (v/v)</v>
      </c>
      <c r="C95" s="77"/>
      <c r="D95" s="34"/>
      <c r="E95" s="32"/>
      <c r="F95" s="32"/>
      <c r="G95" s="79"/>
      <c r="H95" s="62"/>
      <c r="I95" s="86"/>
      <c r="J95" s="86"/>
      <c r="K95" s="86"/>
      <c r="L95" s="87"/>
      <c r="M95" s="88"/>
    </row>
    <row r="96" spans="1:13" ht="12.75">
      <c r="A96" s="55" t="str">
        <f>'Methods&amp;Limits'!A48</f>
        <v>-- Ethers with 5 or more carbon atoms per molecule</v>
      </c>
      <c r="B96" s="28" t="str">
        <f>'Methods&amp;Limits'!B48</f>
        <v>% (v/v)</v>
      </c>
      <c r="C96" s="77"/>
      <c r="D96" s="34"/>
      <c r="E96" s="61"/>
      <c r="F96" s="32"/>
      <c r="G96" s="79"/>
      <c r="H96" s="62"/>
      <c r="I96" s="86"/>
      <c r="J96" s="86"/>
      <c r="K96" s="86"/>
      <c r="L96" s="87"/>
      <c r="M96" s="88"/>
    </row>
    <row r="97" spans="1:13" ht="12.75">
      <c r="A97" s="55" t="str">
        <f>'Methods&amp;Limits'!A49</f>
        <v>-- other oxygenates</v>
      </c>
      <c r="B97" s="28" t="str">
        <f>'Methods&amp;Limits'!B49</f>
        <v>% (v/v)</v>
      </c>
      <c r="C97" s="77"/>
      <c r="D97" s="34"/>
      <c r="E97" s="32"/>
      <c r="F97" s="32"/>
      <c r="G97" s="79"/>
      <c r="H97" s="62"/>
      <c r="I97" s="86"/>
      <c r="J97" s="86"/>
      <c r="K97" s="86"/>
      <c r="L97" s="87"/>
      <c r="M97" s="88"/>
    </row>
    <row r="98" spans="1:13" ht="12.75">
      <c r="A98" s="52" t="str">
        <f>'[1]Methods&amp;Limits'!A61</f>
        <v>Sulphur content (sulphur free, from 2005)</v>
      </c>
      <c r="B98" s="53" t="str">
        <f>'[1]Methods&amp;Limits'!B61</f>
        <v>mg/kg</v>
      </c>
      <c r="C98" s="32"/>
      <c r="D98" s="34"/>
      <c r="E98" s="98"/>
      <c r="F98" s="32"/>
      <c r="G98" s="79"/>
      <c r="H98" s="62"/>
      <c r="I98" s="86"/>
      <c r="J98" s="86"/>
      <c r="K98" s="86"/>
      <c r="L98" s="87"/>
      <c r="M98" s="88"/>
    </row>
    <row r="99" spans="1:13" ht="12.75">
      <c r="A99" s="27"/>
      <c r="B99" s="56"/>
      <c r="C99" s="32"/>
      <c r="D99" s="34"/>
      <c r="E99" s="98"/>
      <c r="F99" s="32"/>
      <c r="G99" s="79"/>
      <c r="H99" s="62"/>
      <c r="I99" s="86"/>
      <c r="J99" s="86"/>
      <c r="K99" s="86"/>
      <c r="L99" s="87"/>
      <c r="M99" s="88"/>
    </row>
    <row r="100" spans="1:13" ht="12.75">
      <c r="A100" s="27"/>
      <c r="B100" s="56"/>
      <c r="C100" s="32"/>
      <c r="D100" s="34"/>
      <c r="E100" s="98"/>
      <c r="F100" s="32"/>
      <c r="G100" s="79"/>
      <c r="H100" s="62"/>
      <c r="I100" s="86"/>
      <c r="J100" s="86"/>
      <c r="K100" s="86"/>
      <c r="L100" s="87"/>
      <c r="M100" s="88"/>
    </row>
    <row r="101" spans="1:13" ht="12.75">
      <c r="A101" s="97"/>
      <c r="B101" s="58"/>
      <c r="C101" s="32" t="str">
        <f>'[1]Methods&amp;Limits'!E64</f>
        <v>EN ISO 20884</v>
      </c>
      <c r="D101" s="34">
        <f>'[1]Methods&amp;Limits'!F64</f>
        <v>2004</v>
      </c>
      <c r="E101" s="98">
        <f>'[1]Methods&amp;Limits'!G64</f>
        <v>3.1</v>
      </c>
      <c r="F101" s="32"/>
      <c r="G101" s="79">
        <f>'[1]Methods&amp;Limits'!I64</f>
        <v>11.829</v>
      </c>
      <c r="H101" s="62" t="str">
        <f>IF(E$36&gt;G101,"Yes","")</f>
        <v>Yes</v>
      </c>
      <c r="I101" s="86">
        <v>1</v>
      </c>
      <c r="J101" s="86" t="s">
        <v>401</v>
      </c>
      <c r="K101" s="286">
        <v>12</v>
      </c>
      <c r="L101" s="87"/>
      <c r="M101" s="88"/>
    </row>
    <row r="102" spans="1:13" ht="12.75">
      <c r="A102" s="52" t="str">
        <f>'[1]Methods&amp;Limits'!A65</f>
        <v>Lead content</v>
      </c>
      <c r="B102" s="53" t="str">
        <f>'[1]Methods&amp;Limits'!B65</f>
        <v>g/l</v>
      </c>
      <c r="C102" s="32"/>
      <c r="D102" s="34"/>
      <c r="E102" s="32"/>
      <c r="F102" s="32"/>
      <c r="G102" s="287"/>
      <c r="H102" s="62"/>
      <c r="I102" s="86"/>
      <c r="J102" s="86"/>
      <c r="K102" s="86"/>
      <c r="L102" s="87"/>
      <c r="M102" s="88"/>
    </row>
    <row r="103" spans="1:13" ht="12.75">
      <c r="A103" s="97"/>
      <c r="B103" s="58"/>
      <c r="C103" s="32" t="str">
        <f>'[1]Methods&amp;Limits'!E66</f>
        <v>EN 237</v>
      </c>
      <c r="D103" s="34">
        <f>'[1]Methods&amp;Limits'!F66</f>
        <v>2004</v>
      </c>
      <c r="E103" s="32">
        <f>'[1]Methods&amp;Limits'!G66</f>
        <v>0.00062</v>
      </c>
      <c r="F103" s="32"/>
      <c r="G103" s="287">
        <f>'[1]Methods&amp;Limits'!I66</f>
        <v>0.0053658</v>
      </c>
      <c r="H103" s="62">
        <f>IF($E$37&gt;G103,"Yes","")</f>
      </c>
      <c r="I103" s="86"/>
      <c r="J103" s="86"/>
      <c r="K103" s="86"/>
      <c r="L103" s="87"/>
      <c r="M103" s="88"/>
    </row>
    <row r="104" ht="8.25" customHeight="1"/>
  </sheetData>
  <sheetProtection/>
  <mergeCells count="21">
    <mergeCell ref="E46:L46"/>
    <mergeCell ref="J57:J58"/>
    <mergeCell ref="C56:I56"/>
    <mergeCell ref="J56:M56"/>
    <mergeCell ref="M13:N13"/>
    <mergeCell ref="E47:L47"/>
    <mergeCell ref="E48:L48"/>
    <mergeCell ref="M14:N14"/>
    <mergeCell ref="A41:D41"/>
    <mergeCell ref="E42:L44"/>
    <mergeCell ref="E45:L45"/>
    <mergeCell ref="A51:M52"/>
    <mergeCell ref="L80:M80"/>
    <mergeCell ref="L87:M87"/>
    <mergeCell ref="C8:E8"/>
    <mergeCell ref="B3:E3"/>
    <mergeCell ref="B4:E4"/>
    <mergeCell ref="B6:E6"/>
    <mergeCell ref="B7:E7"/>
    <mergeCell ref="B5:E5"/>
    <mergeCell ref="F57:G57"/>
  </mergeCells>
  <printOptions/>
  <pageMargins left="0.75" right="0.75" top="1" bottom="1" header="0.4921259845" footer="0.4921259845"/>
  <pageSetup fitToHeight="2" horizontalDpi="600" verticalDpi="600" orientation="landscape" paperSize="9" scale="57" r:id="rId1"/>
  <headerFooter alignWithMargins="0">
    <oddHeader>&amp;L&amp;F&amp;C&amp;A</oddHeader>
    <oddFooter>&amp;LTemplate v3 ext&amp;CPage &amp;P of &amp;N</oddFooter>
  </headerFooter>
  <rowBreaks count="1" manualBreakCount="1">
    <brk id="53" max="14" man="1"/>
  </rowBreaks>
  <ignoredErrors>
    <ignoredError sqref="B3:B4 C8 E67:E68" unlockedFormula="1"/>
    <ignoredError sqref="L18" numberStoredAsText="1"/>
  </ignoredErrors>
</worksheet>
</file>

<file path=xl/worksheets/sheet14.xml><?xml version="1.0" encoding="utf-8"?>
<worksheet xmlns="http://schemas.openxmlformats.org/spreadsheetml/2006/main" xmlns:r="http://schemas.openxmlformats.org/officeDocument/2006/relationships">
  <dimension ref="A1:EV103"/>
  <sheetViews>
    <sheetView zoomScaleSheetLayoutView="50" zoomScalePageLayoutView="0" workbookViewId="0" topLeftCell="A1">
      <pane ySplit="9" topLeftCell="A10" activePane="bottomLeft" state="frozen"/>
      <selection pane="topLeft" activeCell="P36" sqref="P36"/>
      <selection pane="bottomLeft" activeCell="M44" sqref="M44"/>
    </sheetView>
  </sheetViews>
  <sheetFormatPr defaultColWidth="11.421875" defaultRowHeight="12.75"/>
  <cols>
    <col min="1" max="1" width="30.57421875" style="1" customWidth="1"/>
    <col min="2" max="2" width="6.7109375" style="1" customWidth="1"/>
    <col min="3" max="3" width="19.140625" style="1" customWidth="1"/>
    <col min="4" max="4" width="9.140625" style="1" customWidth="1"/>
    <col min="5" max="5" width="19.421875" style="1" bestFit="1" customWidth="1"/>
    <col min="6" max="7" width="10.7109375" style="1" customWidth="1"/>
    <col min="8" max="8" width="9.8515625" style="1" bestFit="1" customWidth="1"/>
    <col min="9" max="9" width="10.7109375" style="1" customWidth="1"/>
    <col min="10" max="10" width="17.7109375" style="1" customWidth="1"/>
    <col min="11" max="12" width="9.57421875" style="1" customWidth="1"/>
    <col min="13" max="13" width="32.28125" style="1" customWidth="1"/>
    <col min="14" max="14" width="8.57421875" style="1" bestFit="1" customWidth="1"/>
    <col min="15" max="15" width="3.7109375" style="1" customWidth="1"/>
    <col min="16" max="16384" width="11.421875" style="1" customWidth="1"/>
  </cols>
  <sheetData>
    <row r="1" ht="18">
      <c r="A1" s="45" t="s">
        <v>394</v>
      </c>
    </row>
    <row r="2" spans="1:12" ht="6" customHeight="1">
      <c r="A2" s="49"/>
      <c r="B2" s="2"/>
      <c r="C2" s="2"/>
      <c r="D2" s="2"/>
      <c r="E2" s="2"/>
      <c r="F2" s="2"/>
      <c r="G2" s="2"/>
      <c r="H2" s="2"/>
      <c r="I2" s="2"/>
      <c r="J2" s="2"/>
      <c r="K2" s="2"/>
      <c r="L2" s="2"/>
    </row>
    <row r="3" spans="1:12" ht="12.75">
      <c r="A3" s="44" t="s">
        <v>30</v>
      </c>
      <c r="B3" s="592" t="str">
        <f>'Contacts&amp;FQMS'!B8</f>
        <v>Italy</v>
      </c>
      <c r="C3" s="593"/>
      <c r="D3" s="593"/>
      <c r="E3" s="594"/>
      <c r="F3" s="361"/>
      <c r="K3" s="50"/>
      <c r="L3" s="50"/>
    </row>
    <row r="4" spans="1:12" ht="12.75">
      <c r="A4" s="44" t="s">
        <v>31</v>
      </c>
      <c r="B4" s="592">
        <f>'Contacts&amp;FQMS'!B7</f>
        <v>2009</v>
      </c>
      <c r="C4" s="593"/>
      <c r="D4" s="593"/>
      <c r="E4" s="594"/>
      <c r="F4" s="361"/>
      <c r="K4" s="50"/>
      <c r="L4" s="50"/>
    </row>
    <row r="5" spans="1:12" ht="12.75">
      <c r="A5" s="268" t="s">
        <v>351</v>
      </c>
      <c r="B5" s="592" t="s">
        <v>6</v>
      </c>
      <c r="C5" s="593"/>
      <c r="D5" s="593"/>
      <c r="E5" s="594"/>
      <c r="F5" s="361"/>
      <c r="K5" s="50"/>
      <c r="L5" s="50"/>
    </row>
    <row r="6" spans="1:12" ht="12.75">
      <c r="A6" s="44" t="s">
        <v>73</v>
      </c>
      <c r="B6" s="599" t="s">
        <v>4</v>
      </c>
      <c r="C6" s="600"/>
      <c r="D6" s="600"/>
      <c r="E6" s="601"/>
      <c r="F6" s="362"/>
      <c r="K6" s="50"/>
      <c r="L6" s="50"/>
    </row>
    <row r="7" spans="1:12" ht="12.75">
      <c r="A7" s="44" t="s">
        <v>74</v>
      </c>
      <c r="B7" s="599" t="s">
        <v>5</v>
      </c>
      <c r="C7" s="600"/>
      <c r="D7" s="600"/>
      <c r="E7" s="601"/>
      <c r="F7" s="361"/>
      <c r="K7" s="51"/>
      <c r="L7" s="51"/>
    </row>
    <row r="8" spans="1:12" ht="12.75">
      <c r="A8" s="44" t="s">
        <v>101</v>
      </c>
      <c r="B8" s="76" t="s">
        <v>343</v>
      </c>
      <c r="C8" s="603" t="str">
        <f>IF(B8="A","1st June to 31st August (arctic)","1st May to 30th September (normal)")</f>
        <v>1st May to 30th September (normal)</v>
      </c>
      <c r="D8" s="604"/>
      <c r="E8" s="605"/>
      <c r="F8" s="39"/>
      <c r="K8" s="51"/>
      <c r="L8" s="51"/>
    </row>
    <row r="9" spans="1:12" s="2" customFormat="1" ht="11.25">
      <c r="A9" s="66" t="s">
        <v>102</v>
      </c>
      <c r="B9" s="68"/>
      <c r="C9" s="210"/>
      <c r="D9" s="210"/>
      <c r="E9" s="210"/>
      <c r="F9" s="210"/>
      <c r="K9" s="51"/>
      <c r="L9" s="51"/>
    </row>
    <row r="10" spans="1:12" ht="6" customHeight="1">
      <c r="A10" s="64"/>
      <c r="B10" s="66"/>
      <c r="C10" s="66"/>
      <c r="D10" s="51"/>
      <c r="E10" s="51"/>
      <c r="F10" s="51"/>
      <c r="K10" s="51"/>
      <c r="L10" s="51"/>
    </row>
    <row r="11" spans="1:12" ht="15.75">
      <c r="A11" s="65" t="s">
        <v>99</v>
      </c>
      <c r="B11" s="66"/>
      <c r="C11" s="66"/>
      <c r="D11" s="51"/>
      <c r="E11" s="51"/>
      <c r="F11" s="51"/>
      <c r="K11" s="51"/>
      <c r="L11" s="51"/>
    </row>
    <row r="12" spans="1:12" ht="6" customHeight="1">
      <c r="A12" s="4"/>
      <c r="B12" s="4"/>
      <c r="C12" s="4"/>
      <c r="D12" s="4"/>
      <c r="E12" s="4"/>
      <c r="F12" s="4"/>
      <c r="G12" s="4"/>
      <c r="H12" s="4"/>
      <c r="I12" s="4"/>
      <c r="J12" s="4"/>
      <c r="K12" s="4"/>
      <c r="L12" s="4"/>
    </row>
    <row r="13" spans="1:14" ht="14.25">
      <c r="A13" s="5" t="s">
        <v>67</v>
      </c>
      <c r="B13" s="5" t="s">
        <v>32</v>
      </c>
      <c r="C13" s="6" t="s">
        <v>33</v>
      </c>
      <c r="D13" s="7"/>
      <c r="E13" s="7"/>
      <c r="F13" s="7"/>
      <c r="G13" s="7"/>
      <c r="H13" s="8"/>
      <c r="I13" s="9" t="s">
        <v>93</v>
      </c>
      <c r="J13" s="10"/>
      <c r="K13" s="10"/>
      <c r="L13" s="3"/>
      <c r="M13" s="595" t="s">
        <v>273</v>
      </c>
      <c r="N13" s="596"/>
    </row>
    <row r="14" spans="1:14" ht="15.75" customHeight="1">
      <c r="A14" s="12"/>
      <c r="B14" s="12"/>
      <c r="C14" s="13"/>
      <c r="D14" s="14"/>
      <c r="E14" s="14"/>
      <c r="F14" s="14"/>
      <c r="G14" s="14"/>
      <c r="H14" s="15"/>
      <c r="I14" s="113" t="s">
        <v>38</v>
      </c>
      <c r="J14" s="16"/>
      <c r="K14" s="114" t="s">
        <v>39</v>
      </c>
      <c r="L14" s="17"/>
      <c r="M14" s="597" t="s">
        <v>274</v>
      </c>
      <c r="N14" s="598"/>
    </row>
    <row r="15" spans="1:14" ht="22.5">
      <c r="A15" s="18"/>
      <c r="B15" s="18"/>
      <c r="C15" s="19" t="s">
        <v>75</v>
      </c>
      <c r="D15" s="20" t="s">
        <v>34</v>
      </c>
      <c r="E15" s="20" t="s">
        <v>35</v>
      </c>
      <c r="F15" s="358" t="s">
        <v>361</v>
      </c>
      <c r="G15" s="20" t="s">
        <v>36</v>
      </c>
      <c r="H15" s="19" t="s">
        <v>37</v>
      </c>
      <c r="I15" s="21" t="s">
        <v>34</v>
      </c>
      <c r="J15" s="21" t="s">
        <v>35</v>
      </c>
      <c r="K15" s="21" t="s">
        <v>34</v>
      </c>
      <c r="L15" s="22" t="s">
        <v>35</v>
      </c>
      <c r="M15" s="212" t="s">
        <v>77</v>
      </c>
      <c r="N15" s="213" t="s">
        <v>88</v>
      </c>
    </row>
    <row r="16" spans="1:14" ht="12.75">
      <c r="A16" s="214" t="s">
        <v>41</v>
      </c>
      <c r="B16" s="215" t="s">
        <v>15</v>
      </c>
      <c r="C16" s="363">
        <f>'Petrol (S)'!C16+'Petrol (W)'!C16</f>
        <v>182</v>
      </c>
      <c r="D16" s="217">
        <f>MIN('Petrol (S)'!D16,'Petrol (W)'!D16)</f>
        <v>94.7</v>
      </c>
      <c r="E16" s="217">
        <f>MAX('Petrol (S)'!E16,'Petrol (W)'!E16)</f>
        <v>98.4</v>
      </c>
      <c r="F16" s="434">
        <v>95.3</v>
      </c>
      <c r="G16" s="217">
        <f>('Petrol (S)'!C16*'Petrol (S)'!G16+'Petrol (W)'!C16*'Petrol (W)'!G16)/'Petrol (S+W)'!C16</f>
        <v>95.5</v>
      </c>
      <c r="H16" s="364">
        <v>0.7</v>
      </c>
      <c r="I16" s="216">
        <v>95</v>
      </c>
      <c r="J16" s="380"/>
      <c r="K16" s="219" t="s">
        <v>275</v>
      </c>
      <c r="L16" s="220"/>
      <c r="M16" s="221" t="s">
        <v>94</v>
      </c>
      <c r="N16" s="222">
        <v>1993</v>
      </c>
    </row>
    <row r="17" spans="1:14" ht="12.75">
      <c r="A17" s="214" t="s">
        <v>40</v>
      </c>
      <c r="B17" s="215" t="s">
        <v>15</v>
      </c>
      <c r="C17" s="363">
        <f>'Petrol (S)'!C17+'Petrol (W)'!C17</f>
        <v>154</v>
      </c>
      <c r="D17" s="217">
        <f>MIN('Petrol (S)'!D17,'Petrol (W)'!D17)</f>
        <v>84.8</v>
      </c>
      <c r="E17" s="217">
        <f>MAX('Petrol (S)'!E17,'Petrol (W)'!E17)</f>
        <v>88.8</v>
      </c>
      <c r="F17" s="434">
        <v>85.3</v>
      </c>
      <c r="G17" s="217">
        <f>('Petrol (S)'!C17*'Petrol (S)'!G17+'Petrol (W)'!C17*'Petrol (W)'!G17)/'Petrol (S+W)'!C17</f>
        <v>85.56948051948052</v>
      </c>
      <c r="H17" s="364">
        <v>0.8</v>
      </c>
      <c r="I17" s="216">
        <v>85</v>
      </c>
      <c r="J17" s="216"/>
      <c r="K17" s="219" t="s">
        <v>276</v>
      </c>
      <c r="L17" s="223"/>
      <c r="M17" s="221" t="s">
        <v>95</v>
      </c>
      <c r="N17" s="222">
        <v>1993</v>
      </c>
    </row>
    <row r="18" spans="1:14" ht="12.75">
      <c r="A18" s="224" t="s">
        <v>42</v>
      </c>
      <c r="B18" s="225" t="s">
        <v>16</v>
      </c>
      <c r="C18" s="378"/>
      <c r="D18" s="379"/>
      <c r="E18" s="379"/>
      <c r="F18" s="374"/>
      <c r="G18" s="379"/>
      <c r="H18" s="365"/>
      <c r="I18" s="381"/>
      <c r="J18" s="381"/>
      <c r="K18" s="226"/>
      <c r="L18" s="227" t="s">
        <v>277</v>
      </c>
      <c r="M18" s="228"/>
      <c r="N18" s="228"/>
    </row>
    <row r="19" spans="1:14" ht="12.75">
      <c r="A19" s="229" t="s">
        <v>131</v>
      </c>
      <c r="B19" s="230"/>
      <c r="C19" s="385">
        <f>'Petrol (S)'!C19+'Petrol (W)'!C19</f>
        <v>95</v>
      </c>
      <c r="D19" s="370">
        <f>MIN('Petrol (S)'!D19,'Petrol (W)'!D19)</f>
        <v>51.7</v>
      </c>
      <c r="E19" s="370">
        <f>MAX('Petrol (S)'!E19,'Petrol (W)'!E19)</f>
        <v>60.6</v>
      </c>
      <c r="F19" s="435">
        <v>57.5</v>
      </c>
      <c r="G19" s="370">
        <f>('Petrol (S)'!C19*'Petrol (S)'!G19+'Petrol (W)'!C19*'Petrol (W)'!G19)/'Petrol (S+W)'!C19</f>
        <v>57.6</v>
      </c>
      <c r="H19" s="397">
        <v>1.6</v>
      </c>
      <c r="I19" s="369"/>
      <c r="J19" s="369">
        <v>60</v>
      </c>
      <c r="K19" s="231"/>
      <c r="L19" s="232">
        <f>IF(B8="A",70,60)</f>
        <v>60</v>
      </c>
      <c r="M19" s="233" t="s">
        <v>288</v>
      </c>
      <c r="N19" s="234">
        <v>1997</v>
      </c>
    </row>
    <row r="20" spans="1:14" ht="12.75">
      <c r="A20" s="235" t="s">
        <v>43</v>
      </c>
      <c r="B20" s="236"/>
      <c r="C20" s="386"/>
      <c r="D20" s="379"/>
      <c r="E20" s="379"/>
      <c r="F20" s="374"/>
      <c r="G20" s="379"/>
      <c r="H20" s="365"/>
      <c r="I20" s="381"/>
      <c r="J20" s="381"/>
      <c r="K20" s="236"/>
      <c r="L20" s="237"/>
      <c r="M20" s="238"/>
      <c r="N20" s="239"/>
    </row>
    <row r="21" spans="1:14" ht="12.75">
      <c r="A21" s="240" t="s">
        <v>134</v>
      </c>
      <c r="B21" s="241" t="s">
        <v>17</v>
      </c>
      <c r="C21" s="387">
        <f>'Petrol (S)'!C21+'Petrol (W)'!C21</f>
        <v>172</v>
      </c>
      <c r="D21" s="368">
        <f>MIN('Petrol (S)'!D21,'Petrol (W)'!D21)</f>
        <v>46</v>
      </c>
      <c r="E21" s="368">
        <f>MAX('Petrol (S)'!E21,'Petrol (W)'!E21)</f>
        <v>71</v>
      </c>
      <c r="F21" s="436">
        <v>55.2</v>
      </c>
      <c r="G21" s="368">
        <f>('Petrol (S)'!C21*'Petrol (S)'!G21+'Petrol (W)'!C21*'Petrol (W)'!G21)/'Petrol (S+W)'!C21</f>
        <v>55.4046511627907</v>
      </c>
      <c r="H21" s="371">
        <v>6.1</v>
      </c>
      <c r="I21" s="371">
        <v>46</v>
      </c>
      <c r="J21" s="242"/>
      <c r="K21" s="244">
        <v>46</v>
      </c>
      <c r="L21" s="245"/>
      <c r="M21" s="238" t="s">
        <v>289</v>
      </c>
      <c r="N21" s="239">
        <v>1999</v>
      </c>
    </row>
    <row r="22" spans="1:14" ht="15">
      <c r="A22" s="229" t="s">
        <v>133</v>
      </c>
      <c r="B22" s="231" t="s">
        <v>17</v>
      </c>
      <c r="C22" s="385">
        <f>'Petrol (S)'!C22+'Petrol (W)'!C22</f>
        <v>172</v>
      </c>
      <c r="D22" s="370">
        <f>MIN('Petrol (S)'!D22,'Petrol (W)'!D22)</f>
        <v>81.5</v>
      </c>
      <c r="E22" s="370">
        <f>MAX('Petrol (S)'!E22,'Petrol (W)'!E22)</f>
        <v>99.9</v>
      </c>
      <c r="F22" s="435">
        <v>88</v>
      </c>
      <c r="G22" s="370">
        <f>('Petrol (S)'!C22*'Petrol (S)'!G22+'Petrol (W)'!C22*'Petrol (W)'!G22)/'Petrol (S+W)'!C22</f>
        <v>88.58837209302327</v>
      </c>
      <c r="H22" s="375">
        <v>3.4</v>
      </c>
      <c r="I22" s="375">
        <v>75</v>
      </c>
      <c r="J22" s="369"/>
      <c r="K22" s="246">
        <v>75</v>
      </c>
      <c r="L22" s="247"/>
      <c r="M22" s="248"/>
      <c r="N22" s="248"/>
    </row>
    <row r="23" spans="1:14" ht="12.75">
      <c r="A23" s="235" t="s">
        <v>44</v>
      </c>
      <c r="B23" s="236"/>
      <c r="C23" s="386"/>
      <c r="D23" s="379"/>
      <c r="E23" s="379"/>
      <c r="F23" s="374"/>
      <c r="G23" s="379"/>
      <c r="H23" s="367"/>
      <c r="I23" s="381"/>
      <c r="J23" s="381"/>
      <c r="K23" s="236"/>
      <c r="L23" s="237"/>
      <c r="M23" s="228"/>
      <c r="N23" s="249"/>
    </row>
    <row r="24" spans="1:14" ht="12.75">
      <c r="A24" s="240" t="s">
        <v>135</v>
      </c>
      <c r="B24" s="241" t="s">
        <v>17</v>
      </c>
      <c r="C24" s="387">
        <f>'Petrol (S)'!C24+'Petrol (W)'!C24</f>
        <v>182</v>
      </c>
      <c r="D24" s="368">
        <f>MIN('Petrol (S)'!D24,'Petrol (W)'!D24)</f>
        <v>0.4</v>
      </c>
      <c r="E24" s="368">
        <f>MAX('Petrol (S)'!E24,'Petrol (W)'!E24)</f>
        <v>15.6</v>
      </c>
      <c r="F24" s="437">
        <v>9.95</v>
      </c>
      <c r="G24" s="368">
        <f>('Petrol (S)'!C24*'Petrol (S)'!G24+'Petrol (W)'!C24*'Petrol (W)'!G24)/'Petrol (S+W)'!C24</f>
        <v>8.551648351648351</v>
      </c>
      <c r="H24" s="371">
        <v>4.4</v>
      </c>
      <c r="I24" s="242"/>
      <c r="J24" s="371">
        <v>18</v>
      </c>
      <c r="K24" s="236"/>
      <c r="L24" s="250" t="s">
        <v>279</v>
      </c>
      <c r="M24" s="238" t="s">
        <v>280</v>
      </c>
      <c r="N24" s="239">
        <v>1995</v>
      </c>
    </row>
    <row r="25" spans="1:14" ht="12.75" customHeight="1">
      <c r="A25" s="240" t="s">
        <v>45</v>
      </c>
      <c r="B25" s="241" t="s">
        <v>17</v>
      </c>
      <c r="C25" s="387">
        <f>'Petrol (S)'!C25+'Petrol (W)'!C25</f>
        <v>182</v>
      </c>
      <c r="D25" s="368">
        <f>MIN('Petrol (S)'!D25,'Petrol (W)'!D25)</f>
        <v>25.6</v>
      </c>
      <c r="E25" s="368">
        <f>MAX('Petrol (S)'!E25,'Petrol (W)'!E25)</f>
        <v>35.4</v>
      </c>
      <c r="F25" s="436">
        <v>32.2</v>
      </c>
      <c r="G25" s="368">
        <f>('Petrol (S)'!C25*'Petrol (S)'!G25+'Petrol (W)'!C25*'Petrol (W)'!G25)/'Petrol (S+W)'!C25</f>
        <v>31.917582417582416</v>
      </c>
      <c r="H25" s="371">
        <v>2.1</v>
      </c>
      <c r="I25" s="242"/>
      <c r="J25" s="371">
        <v>35</v>
      </c>
      <c r="K25" s="236"/>
      <c r="L25" s="250">
        <v>35</v>
      </c>
      <c r="M25" s="238" t="s">
        <v>280</v>
      </c>
      <c r="N25" s="239">
        <v>1995</v>
      </c>
    </row>
    <row r="26" spans="1:14" ht="12.75" customHeight="1">
      <c r="A26" s="229" t="s">
        <v>46</v>
      </c>
      <c r="B26" s="231" t="s">
        <v>17</v>
      </c>
      <c r="C26" s="385">
        <f>'Petrol (S)'!C26+'Petrol (W)'!C26</f>
        <v>182</v>
      </c>
      <c r="D26" s="372">
        <f>MIN('Petrol (S)'!D26,'Petrol (W)'!D26)</f>
        <v>0.32</v>
      </c>
      <c r="E26" s="372">
        <f>MAX('Petrol (S)'!E26,'Petrol (W)'!E26)</f>
        <v>0.97</v>
      </c>
      <c r="F26" s="438">
        <v>0.8</v>
      </c>
      <c r="G26" s="372">
        <f>('Petrol (S)'!C26*'Petrol (S)'!G26+'Petrol (W)'!C26*'Petrol (W)'!G26)/'Petrol (S+W)'!C26</f>
        <v>0.7747802197802197</v>
      </c>
      <c r="H26" s="376">
        <v>0.11</v>
      </c>
      <c r="I26" s="369"/>
      <c r="J26" s="375">
        <v>1</v>
      </c>
      <c r="K26" s="230"/>
      <c r="L26" s="232">
        <v>1</v>
      </c>
      <c r="M26" s="233" t="s">
        <v>156</v>
      </c>
      <c r="N26" s="234">
        <v>1996</v>
      </c>
    </row>
    <row r="27" spans="1:14" ht="24" customHeight="1">
      <c r="A27" s="214" t="s">
        <v>47</v>
      </c>
      <c r="B27" s="215" t="s">
        <v>18</v>
      </c>
      <c r="C27" s="363">
        <f>'Petrol (S)'!C27+'Petrol (W)'!C27</f>
        <v>182</v>
      </c>
      <c r="D27" s="217" t="s">
        <v>2</v>
      </c>
      <c r="E27" s="217">
        <f>MAX('Petrol (S)'!E27,'Petrol (W)'!E27)</f>
        <v>2.9</v>
      </c>
      <c r="F27" s="434">
        <v>0.9</v>
      </c>
      <c r="G27" s="217">
        <f>('Petrol (S)'!C27*'Petrol (S)'!G27+'Petrol (W)'!C27*'Petrol (W)'!G27)/'Petrol (S+W)'!C27</f>
        <v>1.0478021978021976</v>
      </c>
      <c r="H27" s="364">
        <v>0.6</v>
      </c>
      <c r="I27" s="216"/>
      <c r="J27" s="216">
        <v>2.7</v>
      </c>
      <c r="K27" s="215"/>
      <c r="L27" s="251">
        <v>2.7</v>
      </c>
      <c r="M27" s="238" t="s">
        <v>290</v>
      </c>
      <c r="N27" s="239" t="s">
        <v>291</v>
      </c>
    </row>
    <row r="28" spans="1:14" ht="15">
      <c r="A28" s="235" t="s">
        <v>48</v>
      </c>
      <c r="B28" s="236"/>
      <c r="C28" s="386"/>
      <c r="D28" s="379"/>
      <c r="E28" s="379"/>
      <c r="F28" s="374"/>
      <c r="G28" s="379"/>
      <c r="H28" s="367"/>
      <c r="I28" s="381"/>
      <c r="J28" s="381"/>
      <c r="K28" s="236"/>
      <c r="L28" s="237"/>
      <c r="M28" s="252"/>
      <c r="N28" s="253"/>
    </row>
    <row r="29" spans="1:14" ht="15">
      <c r="A29" s="240" t="s">
        <v>19</v>
      </c>
      <c r="B29" s="241" t="s">
        <v>17</v>
      </c>
      <c r="C29" s="420">
        <f>'Petrol (S)'!C29+'Petrol (W)'!C29</f>
        <v>182</v>
      </c>
      <c r="D29" s="402"/>
      <c r="E29" s="402"/>
      <c r="F29" s="436"/>
      <c r="G29" s="402"/>
      <c r="H29" s="242"/>
      <c r="I29" s="242"/>
      <c r="J29" s="242">
        <v>3</v>
      </c>
      <c r="K29" s="236"/>
      <c r="L29" s="237">
        <v>3</v>
      </c>
      <c r="M29" s="254"/>
      <c r="N29" s="255"/>
    </row>
    <row r="30" spans="1:14" ht="15">
      <c r="A30" s="240" t="s">
        <v>20</v>
      </c>
      <c r="B30" s="241" t="s">
        <v>17</v>
      </c>
      <c r="C30" s="420">
        <f>'Petrol (S)'!C30+'Petrol (W)'!C30</f>
        <v>182</v>
      </c>
      <c r="D30" s="402"/>
      <c r="E30" s="402"/>
      <c r="F30" s="436"/>
      <c r="G30" s="402"/>
      <c r="H30" s="242"/>
      <c r="I30" s="242"/>
      <c r="J30" s="242">
        <v>5</v>
      </c>
      <c r="K30" s="236"/>
      <c r="L30" s="237">
        <v>5</v>
      </c>
      <c r="M30" s="254"/>
      <c r="N30" s="255"/>
    </row>
    <row r="31" spans="1:14" ht="12.75">
      <c r="A31" s="240" t="s">
        <v>49</v>
      </c>
      <c r="B31" s="241" t="s">
        <v>17</v>
      </c>
      <c r="C31" s="420">
        <f>'Petrol (S)'!C31+'Petrol (W)'!C31</f>
        <v>182</v>
      </c>
      <c r="D31" s="402"/>
      <c r="E31" s="402"/>
      <c r="F31" s="436"/>
      <c r="G31" s="402"/>
      <c r="H31" s="242"/>
      <c r="I31" s="242"/>
      <c r="J31" s="242">
        <v>10</v>
      </c>
      <c r="K31" s="236"/>
      <c r="L31" s="237">
        <v>10</v>
      </c>
      <c r="M31" s="238" t="s">
        <v>97</v>
      </c>
      <c r="N31" s="239">
        <v>1997</v>
      </c>
    </row>
    <row r="32" spans="1:14" ht="15">
      <c r="A32" s="240" t="s">
        <v>50</v>
      </c>
      <c r="B32" s="241" t="s">
        <v>17</v>
      </c>
      <c r="C32" s="420">
        <f>'Petrol (S)'!C32+'Petrol (W)'!C32</f>
        <v>182</v>
      </c>
      <c r="D32" s="402"/>
      <c r="E32" s="402"/>
      <c r="F32" s="436"/>
      <c r="G32" s="402"/>
      <c r="H32" s="242"/>
      <c r="I32" s="242"/>
      <c r="J32" s="242">
        <v>7</v>
      </c>
      <c r="K32" s="236"/>
      <c r="L32" s="237">
        <v>7</v>
      </c>
      <c r="M32" s="238" t="s">
        <v>292</v>
      </c>
      <c r="N32" s="255"/>
    </row>
    <row r="33" spans="1:14" ht="12.75">
      <c r="A33" s="240" t="s">
        <v>51</v>
      </c>
      <c r="B33" s="241" t="s">
        <v>17</v>
      </c>
      <c r="C33" s="420">
        <f>'Petrol (S)'!C33+'Petrol (W)'!C33</f>
        <v>182</v>
      </c>
      <c r="D33" s="402"/>
      <c r="E33" s="402"/>
      <c r="F33" s="436"/>
      <c r="G33" s="402"/>
      <c r="H33" s="242"/>
      <c r="I33" s="242"/>
      <c r="J33" s="242">
        <v>10</v>
      </c>
      <c r="K33" s="236"/>
      <c r="L33" s="237">
        <v>10</v>
      </c>
      <c r="M33" s="238" t="s">
        <v>293</v>
      </c>
      <c r="N33" s="239">
        <v>1998</v>
      </c>
    </row>
    <row r="34" spans="1:152" s="60" customFormat="1" ht="15">
      <c r="A34" s="256" t="s">
        <v>281</v>
      </c>
      <c r="B34" s="241" t="s">
        <v>17</v>
      </c>
      <c r="C34" s="387">
        <f>'Petrol (S)'!C34+'Petrol (W)'!C34</f>
        <v>182</v>
      </c>
      <c r="D34" s="368" t="s">
        <v>2</v>
      </c>
      <c r="E34" s="368">
        <f>MAX('Petrol (S)'!E34,'Petrol (W)'!E34)</f>
        <v>15.6</v>
      </c>
      <c r="F34" s="436">
        <v>4.9</v>
      </c>
      <c r="G34" s="368">
        <f>('Petrol (S)'!C34*'Petrol (S)'!G34+'Petrol (W)'!C34*'Petrol (W)'!G34)/'Petrol (S+W)'!C34</f>
        <v>5.460989010989011</v>
      </c>
      <c r="H34" s="371">
        <v>3.5</v>
      </c>
      <c r="I34" s="242"/>
      <c r="J34" s="242">
        <v>15</v>
      </c>
      <c r="K34" s="236"/>
      <c r="L34" s="237">
        <v>15</v>
      </c>
      <c r="M34" s="254"/>
      <c r="N34" s="255"/>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row>
    <row r="35" spans="1:14" ht="15" customHeight="1">
      <c r="A35" s="229" t="s">
        <v>53</v>
      </c>
      <c r="B35" s="231" t="s">
        <v>17</v>
      </c>
      <c r="C35" s="420">
        <f>'Petrol (S)'!C35+'Petrol (W)'!C35</f>
        <v>182</v>
      </c>
      <c r="D35" s="403"/>
      <c r="E35" s="411"/>
      <c r="F35" s="435"/>
      <c r="G35" s="403"/>
      <c r="H35" s="369"/>
      <c r="I35" s="369"/>
      <c r="J35" s="369">
        <v>10</v>
      </c>
      <c r="K35" s="230"/>
      <c r="L35" s="257">
        <v>10</v>
      </c>
      <c r="M35" s="248"/>
      <c r="N35" s="258"/>
    </row>
    <row r="36" spans="1:14" ht="56.25">
      <c r="A36" s="334" t="s">
        <v>54</v>
      </c>
      <c r="B36" s="259" t="s">
        <v>21</v>
      </c>
      <c r="C36" s="363">
        <f>'Petrol (S)'!C36+'Petrol (W)'!C36</f>
        <v>200</v>
      </c>
      <c r="D36" s="217">
        <f>MIN('Petrol (S)'!D36,'Petrol (W)'!D36)</f>
        <v>2</v>
      </c>
      <c r="E36" s="217">
        <f>MAX('Petrol (S)'!E36,'Petrol (W)'!E36)</f>
        <v>12</v>
      </c>
      <c r="F36" s="434">
        <v>5</v>
      </c>
      <c r="G36" s="217">
        <f>('Petrol (S)'!C36*'Petrol (S)'!G36+'Petrol (W)'!C36*'Petrol (W)'!G36)/'Petrol (S+W)'!C36</f>
        <v>5.1</v>
      </c>
      <c r="H36" s="364">
        <v>2.166254148334372</v>
      </c>
      <c r="I36" s="216"/>
      <c r="J36" s="216">
        <v>10</v>
      </c>
      <c r="K36" s="259"/>
      <c r="L36" s="223">
        <v>10</v>
      </c>
      <c r="M36" s="261" t="s">
        <v>344</v>
      </c>
      <c r="N36" s="335" t="s">
        <v>345</v>
      </c>
    </row>
    <row r="37" spans="1:14" ht="12.75" customHeight="1">
      <c r="A37" s="214" t="s">
        <v>55</v>
      </c>
      <c r="B37" s="259" t="s">
        <v>22</v>
      </c>
      <c r="C37" s="363">
        <v>25</v>
      </c>
      <c r="D37" s="218" t="s">
        <v>3</v>
      </c>
      <c r="E37" s="218" t="s">
        <v>3</v>
      </c>
      <c r="F37" s="439"/>
      <c r="G37" s="399"/>
      <c r="H37" s="216"/>
      <c r="I37" s="274"/>
      <c r="J37" s="216">
        <v>0.005</v>
      </c>
      <c r="K37" s="259"/>
      <c r="L37" s="260">
        <v>0.005</v>
      </c>
      <c r="M37" s="261" t="s">
        <v>98</v>
      </c>
      <c r="N37" s="261">
        <v>1996</v>
      </c>
    </row>
    <row r="38" spans="1:14" s="92" customFormat="1" ht="6" customHeight="1">
      <c r="A38" s="66"/>
      <c r="F38" s="440"/>
      <c r="M38" s="1"/>
      <c r="N38" s="1"/>
    </row>
    <row r="39" spans="1:12" ht="13.5" customHeight="1">
      <c r="A39" s="65" t="s">
        <v>100</v>
      </c>
      <c r="B39" s="67"/>
      <c r="C39" s="67"/>
      <c r="D39" s="67"/>
      <c r="E39" s="67"/>
      <c r="F39" s="67"/>
      <c r="G39" s="67"/>
      <c r="H39" s="67"/>
      <c r="I39" s="67"/>
      <c r="J39" s="67"/>
      <c r="K39" s="67"/>
      <c r="L39" s="67"/>
    </row>
    <row r="40" spans="1:12" ht="6" customHeight="1">
      <c r="A40" s="29"/>
      <c r="B40" s="29"/>
      <c r="C40" s="29"/>
      <c r="D40" s="29"/>
      <c r="E40" s="29"/>
      <c r="F40" s="29"/>
      <c r="G40" s="29"/>
      <c r="H40" s="29"/>
      <c r="I40" s="29"/>
      <c r="J40" s="29"/>
      <c r="K40" s="29"/>
      <c r="L40" s="29"/>
    </row>
    <row r="41" spans="1:12" ht="12.75">
      <c r="A41" s="606" t="s">
        <v>56</v>
      </c>
      <c r="B41" s="607"/>
      <c r="C41" s="607"/>
      <c r="D41" s="608"/>
      <c r="E41" s="2"/>
      <c r="F41" s="2"/>
      <c r="G41" s="2"/>
      <c r="H41" s="2"/>
      <c r="I41" s="2"/>
      <c r="J41" s="2"/>
      <c r="K41" s="2"/>
      <c r="L41" s="2"/>
    </row>
    <row r="42" spans="1:12" ht="12.75" customHeight="1">
      <c r="A42" s="25" t="s">
        <v>57</v>
      </c>
      <c r="B42" s="30">
        <f>'Petrol (W)'!B42</f>
        <v>54</v>
      </c>
      <c r="C42" s="25" t="s">
        <v>62</v>
      </c>
      <c r="D42" s="30">
        <f>'Petrol (S)'!D42</f>
        <v>50</v>
      </c>
      <c r="E42" s="602" t="s">
        <v>283</v>
      </c>
      <c r="F42" s="581"/>
      <c r="G42" s="581"/>
      <c r="H42" s="581"/>
      <c r="I42" s="581"/>
      <c r="J42" s="581"/>
      <c r="K42" s="581"/>
      <c r="L42" s="581"/>
    </row>
    <row r="43" spans="1:12" ht="12.75">
      <c r="A43" s="25" t="s">
        <v>58</v>
      </c>
      <c r="B43" s="30">
        <f>'Petrol (W)'!B43</f>
        <v>44</v>
      </c>
      <c r="C43" s="25" t="s">
        <v>24</v>
      </c>
      <c r="D43" s="30">
        <f>'Petrol (S)'!D43</f>
        <v>4</v>
      </c>
      <c r="E43" s="602"/>
      <c r="F43" s="581"/>
      <c r="G43" s="581"/>
      <c r="H43" s="581"/>
      <c r="I43" s="581"/>
      <c r="J43" s="581"/>
      <c r="K43" s="581"/>
      <c r="L43" s="581"/>
    </row>
    <row r="44" spans="1:12" ht="12.75" customHeight="1">
      <c r="A44" s="25" t="s">
        <v>59</v>
      </c>
      <c r="B44" s="30">
        <f>'Petrol (W)'!B44</f>
        <v>2</v>
      </c>
      <c r="C44" s="25" t="s">
        <v>25</v>
      </c>
      <c r="D44" s="30">
        <f>'Petrol (S)'!D44</f>
        <v>11</v>
      </c>
      <c r="E44" s="602"/>
      <c r="F44" s="581"/>
      <c r="G44" s="581"/>
      <c r="H44" s="581"/>
      <c r="I44" s="581"/>
      <c r="J44" s="581"/>
      <c r="K44" s="581"/>
      <c r="L44" s="581"/>
    </row>
    <row r="45" spans="1:12" ht="12.75" customHeight="1">
      <c r="A45" s="25" t="s">
        <v>23</v>
      </c>
      <c r="B45" s="388"/>
      <c r="C45" s="25" t="s">
        <v>63</v>
      </c>
      <c r="D45" s="388"/>
      <c r="E45" s="602" t="s">
        <v>284</v>
      </c>
      <c r="F45" s="581"/>
      <c r="G45" s="581"/>
      <c r="H45" s="581"/>
      <c r="I45" s="581"/>
      <c r="J45" s="581"/>
      <c r="K45" s="581"/>
      <c r="L45" s="581"/>
    </row>
    <row r="46" spans="1:12" ht="12.75" customHeight="1">
      <c r="A46" s="25" t="s">
        <v>60</v>
      </c>
      <c r="B46" s="400">
        <f>'Petrol (S)'!B46</f>
        <v>0</v>
      </c>
      <c r="C46" s="25" t="s">
        <v>26</v>
      </c>
      <c r="D46" s="400">
        <f>'Petrol (W)'!D46</f>
        <v>0</v>
      </c>
      <c r="E46" s="602" t="s">
        <v>285</v>
      </c>
      <c r="F46" s="581"/>
      <c r="G46" s="581"/>
      <c r="H46" s="581"/>
      <c r="I46" s="581"/>
      <c r="J46" s="581"/>
      <c r="K46" s="581"/>
      <c r="L46" s="581"/>
    </row>
    <row r="47" spans="1:12" ht="13.5" customHeight="1" thickBot="1">
      <c r="A47" s="25" t="s">
        <v>61</v>
      </c>
      <c r="B47" s="30">
        <f>'Petrol (S)'!B47</f>
        <v>35</v>
      </c>
      <c r="C47" s="25" t="s">
        <v>64</v>
      </c>
      <c r="D47" s="401">
        <f>'Petrol (W)'!D47</f>
        <v>0</v>
      </c>
      <c r="E47" s="602" t="s">
        <v>286</v>
      </c>
      <c r="F47" s="581"/>
      <c r="G47" s="581"/>
      <c r="H47" s="581"/>
      <c r="I47" s="581"/>
      <c r="J47" s="581"/>
      <c r="K47" s="581"/>
      <c r="L47" s="581"/>
    </row>
    <row r="48" spans="3:12" ht="12.75" customHeight="1" thickBot="1">
      <c r="C48" s="263" t="s">
        <v>65</v>
      </c>
      <c r="D48" s="264">
        <f>SUM(B42:B47,D42:D47)</f>
        <v>200</v>
      </c>
      <c r="E48" s="580" t="s">
        <v>287</v>
      </c>
      <c r="F48" s="581"/>
      <c r="G48" s="581"/>
      <c r="H48" s="581"/>
      <c r="I48" s="581"/>
      <c r="J48" s="581"/>
      <c r="K48" s="581"/>
      <c r="L48" s="581"/>
    </row>
    <row r="49" spans="3:12" ht="7.5" customHeight="1">
      <c r="C49" s="409"/>
      <c r="D49" s="410"/>
      <c r="E49" s="408"/>
      <c r="F49" s="408"/>
      <c r="G49" s="408"/>
      <c r="H49" s="408"/>
      <c r="I49" s="408"/>
      <c r="J49" s="408"/>
      <c r="K49" s="408"/>
      <c r="L49" s="408"/>
    </row>
    <row r="50" ht="12.75">
      <c r="A50" s="80" t="s">
        <v>139</v>
      </c>
    </row>
    <row r="51" spans="1:13" ht="25.5" customHeight="1">
      <c r="A51" s="587" t="s">
        <v>404</v>
      </c>
      <c r="B51" s="469"/>
      <c r="C51" s="469"/>
      <c r="D51" s="469"/>
      <c r="E51" s="469"/>
      <c r="F51" s="469"/>
      <c r="G51" s="469"/>
      <c r="H51" s="469"/>
      <c r="I51" s="469"/>
      <c r="J51" s="469"/>
      <c r="K51" s="469"/>
      <c r="L51" s="469"/>
      <c r="M51" s="588"/>
    </row>
    <row r="52" spans="1:13" s="389" customFormat="1" ht="41.25" customHeight="1">
      <c r="A52" s="589"/>
      <c r="B52" s="590"/>
      <c r="C52" s="590"/>
      <c r="D52" s="590"/>
      <c r="E52" s="590"/>
      <c r="F52" s="590"/>
      <c r="G52" s="590"/>
      <c r="H52" s="590"/>
      <c r="I52" s="590"/>
      <c r="J52" s="590"/>
      <c r="K52" s="590"/>
      <c r="L52" s="590"/>
      <c r="M52" s="591"/>
    </row>
    <row r="53" ht="9.75" customHeight="1">
      <c r="A53" s="80"/>
    </row>
    <row r="54" ht="15.75">
      <c r="A54" s="265" t="s">
        <v>89</v>
      </c>
    </row>
    <row r="55" ht="6.75" customHeight="1"/>
    <row r="56" spans="1:14" ht="12.75">
      <c r="A56" s="5" t="s">
        <v>67</v>
      </c>
      <c r="B56" s="5" t="s">
        <v>32</v>
      </c>
      <c r="C56" s="449" t="s">
        <v>294</v>
      </c>
      <c r="D56" s="582"/>
      <c r="E56" s="582"/>
      <c r="F56" s="582"/>
      <c r="G56" s="582"/>
      <c r="H56" s="582"/>
      <c r="I56" s="583"/>
      <c r="J56" s="449" t="s">
        <v>85</v>
      </c>
      <c r="K56" s="586"/>
      <c r="L56" s="586"/>
      <c r="M56" s="586"/>
      <c r="N56" s="351"/>
    </row>
    <row r="57" spans="1:13" ht="12.75" customHeight="1">
      <c r="A57" s="12"/>
      <c r="B57" s="12"/>
      <c r="C57" s="82" t="s">
        <v>77</v>
      </c>
      <c r="D57" s="82" t="s">
        <v>88</v>
      </c>
      <c r="E57" s="82" t="s">
        <v>78</v>
      </c>
      <c r="F57" s="578" t="s">
        <v>83</v>
      </c>
      <c r="G57" s="579"/>
      <c r="H57" s="82"/>
      <c r="I57" s="83" t="s">
        <v>86</v>
      </c>
      <c r="J57" s="584" t="s">
        <v>360</v>
      </c>
      <c r="K57" s="83" t="s">
        <v>87</v>
      </c>
      <c r="L57" s="337" t="s">
        <v>92</v>
      </c>
      <c r="M57" s="73"/>
    </row>
    <row r="58" spans="1:13" ht="12.75">
      <c r="A58" s="12"/>
      <c r="B58" s="12"/>
      <c r="C58" s="82"/>
      <c r="D58" s="82"/>
      <c r="E58" s="82"/>
      <c r="F58" s="33" t="s">
        <v>34</v>
      </c>
      <c r="G58" s="33" t="s">
        <v>35</v>
      </c>
      <c r="H58" s="82" t="s">
        <v>84</v>
      </c>
      <c r="I58" s="83"/>
      <c r="J58" s="585"/>
      <c r="K58" s="83"/>
      <c r="L58" s="85"/>
      <c r="M58" s="73"/>
    </row>
    <row r="59" spans="1:13" ht="12.75">
      <c r="A59" s="52" t="str">
        <f>'Methods&amp;Limits'!A9</f>
        <v>Research Octane Number (RON)</v>
      </c>
      <c r="B59" s="54" t="str">
        <f>'Methods&amp;Limits'!B9</f>
        <v>--</v>
      </c>
      <c r="C59" s="32" t="str">
        <f>'Methods&amp;Limits'!E9</f>
        <v>EN-ISO 5164</v>
      </c>
      <c r="D59" s="34">
        <f>'Methods&amp;Limits'!F9</f>
        <v>2005</v>
      </c>
      <c r="E59" s="32">
        <f>'Methods&amp;Limits'!G9</f>
        <v>0.7</v>
      </c>
      <c r="F59" s="61">
        <f>'Methods&amp;Limits'!H9</f>
        <v>94.587</v>
      </c>
      <c r="G59" s="32"/>
      <c r="H59" s="62">
        <f>IF(D16&lt;F59,"Yes","")</f>
      </c>
      <c r="I59" s="86"/>
      <c r="J59" s="86"/>
      <c r="K59" s="86"/>
      <c r="L59" s="87"/>
      <c r="M59" s="88"/>
    </row>
    <row r="60" spans="1:13" ht="12.75">
      <c r="A60" s="96" t="str">
        <f>'Methods&amp;Limits'!A10</f>
        <v>(RON 91 fuel only)</v>
      </c>
      <c r="B60" s="59" t="str">
        <f>'Methods&amp;Limits'!B10</f>
        <v>--</v>
      </c>
      <c r="C60" s="32"/>
      <c r="D60" s="34"/>
      <c r="E60" s="32"/>
      <c r="F60" s="61"/>
      <c r="G60" s="32"/>
      <c r="H60" s="62"/>
      <c r="I60" s="86"/>
      <c r="J60" s="86"/>
      <c r="K60" s="86"/>
      <c r="L60" s="87"/>
      <c r="M60" s="88"/>
    </row>
    <row r="61" spans="1:13" ht="12.75">
      <c r="A61" s="52" t="str">
        <f>'Methods&amp;Limits'!A11</f>
        <v>Motor Octane Number (MON)</v>
      </c>
      <c r="B61" s="54" t="str">
        <f>'Methods&amp;Limits'!B11</f>
        <v>--</v>
      </c>
      <c r="C61" s="32" t="str">
        <f>'Methods&amp;Limits'!E11</f>
        <v>EN-ISO 5163</v>
      </c>
      <c r="D61" s="34">
        <f>'Methods&amp;Limits'!F11</f>
        <v>2005</v>
      </c>
      <c r="E61" s="32">
        <f>'Methods&amp;Limits'!G11</f>
        <v>0.9</v>
      </c>
      <c r="F61" s="61">
        <f>'Methods&amp;Limits'!H11</f>
        <v>84.469</v>
      </c>
      <c r="G61" s="32"/>
      <c r="H61" s="62">
        <f>IF(D17&lt;F61,"Yes","")</f>
      </c>
      <c r="I61" s="86"/>
      <c r="J61" s="86"/>
      <c r="K61" s="86"/>
      <c r="L61" s="87"/>
      <c r="M61" s="88"/>
    </row>
    <row r="62" spans="1:13" ht="12.75">
      <c r="A62" s="96" t="str">
        <f>'Methods&amp;Limits'!A12</f>
        <v>(RON 91 fuel only)</v>
      </c>
      <c r="B62" s="59" t="str">
        <f>'Methods&amp;Limits'!B12</f>
        <v>--</v>
      </c>
      <c r="C62" s="32"/>
      <c r="D62" s="34"/>
      <c r="E62" s="32"/>
      <c r="F62" s="61"/>
      <c r="G62" s="32"/>
      <c r="H62" s="62"/>
      <c r="I62" s="86"/>
      <c r="J62" s="86"/>
      <c r="K62" s="86"/>
      <c r="L62" s="87"/>
      <c r="M62" s="88"/>
    </row>
    <row r="63" spans="1:13" ht="12.75">
      <c r="A63" s="52" t="str">
        <f>'Methods&amp;Limits'!A13</f>
        <v>Vapour Pressure, DVPE</v>
      </c>
      <c r="B63" s="53"/>
      <c r="C63" s="32"/>
      <c r="D63" s="34"/>
      <c r="E63" s="32"/>
      <c r="F63" s="32"/>
      <c r="G63" s="61"/>
      <c r="H63" s="73"/>
      <c r="I63" s="86"/>
      <c r="J63" s="86"/>
      <c r="K63" s="86"/>
      <c r="L63" s="87"/>
      <c r="M63" s="88"/>
    </row>
    <row r="64" spans="1:13" ht="12.75">
      <c r="A64" s="55" t="str">
        <f>'Methods&amp;Limits'!A14</f>
        <v>--summer period (normal)</v>
      </c>
      <c r="B64" s="56" t="str">
        <f>'Methods&amp;Limits'!B14</f>
        <v>kPa</v>
      </c>
      <c r="C64" s="32" t="str">
        <f>'Methods&amp;Limits'!E14</f>
        <v>EN 13016-1</v>
      </c>
      <c r="D64" s="34">
        <f>'Methods&amp;Limits'!F14</f>
        <v>2000</v>
      </c>
      <c r="E64" s="32">
        <f>'Methods&amp;Limits'!G14</f>
        <v>3</v>
      </c>
      <c r="F64" s="32">
        <f>'Methods&amp;Limits'!H14</f>
        <v>0</v>
      </c>
      <c r="G64" s="79">
        <f>'Methods&amp;Limits'!I14</f>
        <v>61.77</v>
      </c>
      <c r="H64" s="62">
        <f>IF(E19&gt;G64,"Yes","")</f>
      </c>
      <c r="I64" s="86"/>
      <c r="J64" s="86"/>
      <c r="K64" s="86"/>
      <c r="L64" s="87"/>
      <c r="M64" s="88"/>
    </row>
    <row r="65" spans="1:13" ht="12.75">
      <c r="A65" s="57" t="str">
        <f>'Methods&amp;Limits'!A15</f>
        <v>--summer period (arctic or severe weather conditions)</v>
      </c>
      <c r="B65" s="58" t="str">
        <f>'Methods&amp;Limits'!B15</f>
        <v>kPa</v>
      </c>
      <c r="C65" s="32"/>
      <c r="D65" s="34"/>
      <c r="E65" s="32"/>
      <c r="F65" s="32"/>
      <c r="G65" s="79"/>
      <c r="H65" s="62"/>
      <c r="I65" s="86"/>
      <c r="J65" s="86"/>
      <c r="K65" s="86"/>
      <c r="L65" s="87"/>
      <c r="M65" s="88"/>
    </row>
    <row r="66" spans="1:13" ht="12.75">
      <c r="A66" s="27" t="str">
        <f>'Methods&amp;Limits'!A16</f>
        <v>Distillation *</v>
      </c>
      <c r="B66" s="56"/>
      <c r="C66" s="32"/>
      <c r="D66" s="34"/>
      <c r="E66" s="32"/>
      <c r="F66" s="32"/>
      <c r="G66" s="32"/>
      <c r="H66" s="62"/>
      <c r="I66" s="86"/>
      <c r="J66" s="86"/>
      <c r="K66" s="86"/>
      <c r="L66" s="87"/>
      <c r="M66" s="88"/>
    </row>
    <row r="67" spans="1:13" ht="12.75">
      <c r="A67" s="55" t="str">
        <f>'Methods&amp;Limits'!A17</f>
        <v>--evaporated at 100 oC</v>
      </c>
      <c r="B67" s="28" t="str">
        <f>'Methods&amp;Limits'!B17</f>
        <v>% (v/v)</v>
      </c>
      <c r="C67" s="32" t="str">
        <f>'Methods&amp;Limits'!E17</f>
        <v>EN-ISO 3405</v>
      </c>
      <c r="D67" s="34">
        <f>'Methods&amp;Limits'!F17</f>
        <v>2000</v>
      </c>
      <c r="E67" s="286">
        <f>'Methods&amp;Limits'!$G17</f>
        <v>4</v>
      </c>
      <c r="F67" s="61">
        <f>K21-0.361*1.645*$E67</f>
        <v>43.62462</v>
      </c>
      <c r="G67" s="32"/>
      <c r="H67" s="62">
        <f>IF(D21&lt;F67,"Yes","")</f>
      </c>
      <c r="I67" s="86"/>
      <c r="J67" s="86"/>
      <c r="K67" s="86"/>
      <c r="L67" s="87"/>
      <c r="M67" s="88"/>
    </row>
    <row r="68" spans="1:13" ht="12.75">
      <c r="A68" s="57" t="str">
        <f>'Methods&amp;Limits'!A18</f>
        <v>-- evaporated at 150 oC </v>
      </c>
      <c r="B68" s="59" t="str">
        <f>'Methods&amp;Limits'!B18</f>
        <v>% (v/v)</v>
      </c>
      <c r="C68" s="32" t="str">
        <f>'Methods&amp;Limits'!E18</f>
        <v>EN-ISO 3405</v>
      </c>
      <c r="D68" s="34">
        <f>'Methods&amp;Limits'!F18</f>
        <v>2000</v>
      </c>
      <c r="E68" s="286">
        <f>'Methods&amp;Limits'!$G18</f>
        <v>4</v>
      </c>
      <c r="F68" s="61">
        <f>K22-0.361*1.645*$E68</f>
        <v>72.62462</v>
      </c>
      <c r="G68" s="32"/>
      <c r="H68" s="62">
        <f>IF(D22&lt;F68,"Yes","")</f>
      </c>
      <c r="I68" s="86"/>
      <c r="J68" s="86"/>
      <c r="K68" s="86"/>
      <c r="L68" s="87"/>
      <c r="M68" s="88"/>
    </row>
    <row r="69" spans="1:13" ht="12.75">
      <c r="A69" s="27" t="str">
        <f>'Methods&amp;Limits'!A19</f>
        <v>Hydrocarbon analysis</v>
      </c>
      <c r="B69" s="56"/>
      <c r="C69" s="32"/>
      <c r="D69" s="34"/>
      <c r="E69" s="32"/>
      <c r="F69" s="32"/>
      <c r="G69" s="32"/>
      <c r="H69" s="62"/>
      <c r="I69" s="86"/>
      <c r="J69" s="86"/>
      <c r="K69" s="86"/>
      <c r="L69" s="87"/>
      <c r="M69" s="88"/>
    </row>
    <row r="70" spans="1:13" ht="12.75">
      <c r="A70" s="55" t="str">
        <f>'Methods&amp;Limits'!A20</f>
        <v>-- Olefins</v>
      </c>
      <c r="B70" s="28" t="str">
        <f>'Methods&amp;Limits'!B20</f>
        <v>% (v/v)</v>
      </c>
      <c r="C70" s="32" t="str">
        <f>'Methods&amp;Limits'!E20</f>
        <v>ASTM D1319</v>
      </c>
      <c r="D70" s="34" t="str">
        <f>'Methods&amp;Limits'!F20</f>
        <v>95a</v>
      </c>
      <c r="E70" s="32">
        <f>'Methods&amp;Limits'!G20</f>
        <v>4.63</v>
      </c>
      <c r="F70" s="32"/>
      <c r="G70" s="79">
        <f>'Methods&amp;Limits'!I20</f>
        <v>20.7317</v>
      </c>
      <c r="H70" s="62">
        <f>IF($E$24&gt;G70,"Yes","")</f>
      </c>
      <c r="I70" s="86"/>
      <c r="J70" s="86"/>
      <c r="K70" s="86"/>
      <c r="L70" s="87"/>
      <c r="M70" s="88"/>
    </row>
    <row r="71" spans="1:13" ht="12.75">
      <c r="A71" s="338" t="str">
        <f>'Methods&amp;Limits'!A21</f>
        <v>*without oxygenates</v>
      </c>
      <c r="B71" s="28"/>
      <c r="C71" s="32"/>
      <c r="D71" s="34"/>
      <c r="E71" s="32"/>
      <c r="F71" s="32"/>
      <c r="G71" s="79"/>
      <c r="H71" s="62"/>
      <c r="I71" s="86"/>
      <c r="J71" s="86"/>
      <c r="K71" s="86"/>
      <c r="L71" s="87"/>
      <c r="M71" s="88"/>
    </row>
    <row r="72" spans="1:13" ht="12.75">
      <c r="A72" s="55"/>
      <c r="B72" s="28"/>
      <c r="C72" s="32"/>
      <c r="D72" s="34"/>
      <c r="E72" s="32"/>
      <c r="F72" s="32"/>
      <c r="G72" s="79"/>
      <c r="H72" s="62"/>
      <c r="I72" s="86"/>
      <c r="J72" s="86"/>
      <c r="K72" s="86"/>
      <c r="L72" s="87"/>
      <c r="M72" s="88"/>
    </row>
    <row r="73" spans="1:13" ht="12.75">
      <c r="A73" s="55" t="str">
        <f>'Methods&amp;Limits'!A23</f>
        <v>-- Olefins (RON 91 fuel only)</v>
      </c>
      <c r="B73" s="28" t="str">
        <f>'Methods&amp;Limits'!B23</f>
        <v>% (v/v)</v>
      </c>
      <c r="C73" s="32"/>
      <c r="D73" s="34"/>
      <c r="E73" s="32"/>
      <c r="F73" s="32"/>
      <c r="G73" s="79"/>
      <c r="H73" s="62"/>
      <c r="I73" s="86"/>
      <c r="J73" s="86"/>
      <c r="K73" s="86"/>
      <c r="L73" s="87"/>
      <c r="M73" s="88"/>
    </row>
    <row r="74" spans="1:13" ht="12.75">
      <c r="A74" s="55"/>
      <c r="B74" s="28"/>
      <c r="C74" s="32"/>
      <c r="D74" s="34"/>
      <c r="E74" s="32"/>
      <c r="F74" s="32"/>
      <c r="G74" s="79"/>
      <c r="H74" s="62"/>
      <c r="I74" s="86"/>
      <c r="J74" s="86"/>
      <c r="K74" s="86"/>
      <c r="L74" s="87"/>
      <c r="M74" s="88"/>
    </row>
    <row r="75" spans="1:13" ht="12.75">
      <c r="A75" s="55" t="str">
        <f>'Methods&amp;Limits'!$A$27</f>
        <v>-- Aromatics (from 2005)</v>
      </c>
      <c r="B75" s="28"/>
      <c r="C75" s="32" t="str">
        <f>'Methods&amp;Limits'!E27</f>
        <v>ASTM D1319</v>
      </c>
      <c r="D75" s="34" t="str">
        <f>'Methods&amp;Limits'!F27</f>
        <v>95a</v>
      </c>
      <c r="E75" s="32">
        <f>'Methods&amp;Limits'!G27</f>
        <v>3.7</v>
      </c>
      <c r="F75" s="32"/>
      <c r="G75" s="79">
        <f>'Methods&amp;Limits'!I27</f>
        <v>37.183</v>
      </c>
      <c r="H75" s="62">
        <f>IF($E$25&gt;G75,"Yes","")</f>
      </c>
      <c r="I75" s="86"/>
      <c r="J75" s="86"/>
      <c r="K75" s="86"/>
      <c r="L75" s="87"/>
      <c r="M75" s="88"/>
    </row>
    <row r="76" spans="1:13" ht="12.75">
      <c r="A76" s="55"/>
      <c r="B76" s="28"/>
      <c r="C76" s="32"/>
      <c r="D76" s="34"/>
      <c r="E76" s="32"/>
      <c r="F76" s="32"/>
      <c r="G76" s="79"/>
      <c r="H76" s="62"/>
      <c r="I76" s="86"/>
      <c r="J76" s="86"/>
      <c r="K76" s="86"/>
      <c r="L76" s="87"/>
      <c r="M76" s="88"/>
    </row>
    <row r="77" spans="1:13" ht="12.75">
      <c r="A77" s="55" t="str">
        <f>'Methods&amp;Limits'!A29</f>
        <v>-- Benzene</v>
      </c>
      <c r="B77" s="28" t="str">
        <f>'Methods&amp;Limits'!B29</f>
        <v>% (v/v)</v>
      </c>
      <c r="C77" s="32" t="str">
        <f>'Methods&amp;Limits'!E29</f>
        <v>EN 12177</v>
      </c>
      <c r="D77" s="34">
        <f>'Methods&amp;Limits'!F29</f>
        <v>1998</v>
      </c>
      <c r="E77" s="330">
        <f>'Methods&amp;Limits'!G29</f>
        <v>0.1</v>
      </c>
      <c r="F77" s="32"/>
      <c r="G77" s="79">
        <f>'Methods&amp;Limits'!I29</f>
        <v>1.059</v>
      </c>
      <c r="H77" s="62">
        <f>IF(E26&gt;G77,"Yes","")</f>
      </c>
      <c r="I77" s="86"/>
      <c r="J77" s="86"/>
      <c r="K77" s="86"/>
      <c r="L77" s="87"/>
      <c r="M77" s="88"/>
    </row>
    <row r="78" spans="1:13" ht="12.75">
      <c r="A78" s="55"/>
      <c r="B78" s="28"/>
      <c r="C78" s="32"/>
      <c r="D78" s="34"/>
      <c r="E78" s="61"/>
      <c r="F78" s="32"/>
      <c r="G78" s="79"/>
      <c r="H78" s="62"/>
      <c r="I78" s="86"/>
      <c r="J78" s="86"/>
      <c r="K78" s="86"/>
      <c r="L78" s="87"/>
      <c r="M78" s="88"/>
    </row>
    <row r="79" spans="1:13" ht="12.75">
      <c r="A79" s="57"/>
      <c r="B79" s="59"/>
      <c r="C79" s="32"/>
      <c r="D79" s="34"/>
      <c r="E79" s="61"/>
      <c r="F79" s="32"/>
      <c r="G79" s="79"/>
      <c r="H79" s="62"/>
      <c r="I79" s="86"/>
      <c r="J79" s="86"/>
      <c r="K79" s="86"/>
      <c r="L79" s="87"/>
      <c r="M79" s="88"/>
    </row>
    <row r="80" spans="1:13" ht="42" customHeight="1">
      <c r="A80" s="214" t="str">
        <f>'Methods&amp;Limits'!A32</f>
        <v>Oxygen content</v>
      </c>
      <c r="B80" s="215" t="str">
        <f>'Methods&amp;Limits'!B32</f>
        <v>% (m/m)</v>
      </c>
      <c r="C80" s="441" t="str">
        <f>'Methods&amp;Limits'!E32</f>
        <v>EN 1601</v>
      </c>
      <c r="D80" s="442">
        <f>'Methods&amp;Limits'!F32</f>
        <v>1997</v>
      </c>
      <c r="E80" s="441">
        <f>'Methods&amp;Limits'!G32</f>
        <v>0.3</v>
      </c>
      <c r="F80" s="441"/>
      <c r="G80" s="443">
        <f>'Methods&amp;Limits'!I32</f>
        <v>2.8770000000000002</v>
      </c>
      <c r="H80" s="444" t="str">
        <f>IF(E27&gt;G80,"Yes","")</f>
        <v>Yes</v>
      </c>
      <c r="I80" s="445">
        <v>1</v>
      </c>
      <c r="J80" s="445" t="s">
        <v>401</v>
      </c>
      <c r="K80" s="445">
        <v>2.9</v>
      </c>
      <c r="L80" s="609" t="s">
        <v>402</v>
      </c>
      <c r="M80" s="613"/>
    </row>
    <row r="81" spans="1:13" ht="12.75">
      <c r="A81" s="27" t="str">
        <f>'Methods&amp;Limits'!A33</f>
        <v>Oxygenates</v>
      </c>
      <c r="B81" s="56"/>
      <c r="C81" s="32"/>
      <c r="D81" s="34"/>
      <c r="E81" s="32"/>
      <c r="F81" s="32"/>
      <c r="G81" s="61"/>
      <c r="H81" s="62"/>
      <c r="I81" s="86"/>
      <c r="J81" s="86"/>
      <c r="K81" s="86"/>
      <c r="L81" s="87"/>
      <c r="M81" s="88"/>
    </row>
    <row r="82" spans="1:13" ht="12.75">
      <c r="A82" s="55" t="str">
        <f>'Methods&amp;Limits'!A34</f>
        <v>-- Methanol</v>
      </c>
      <c r="B82" s="28" t="str">
        <f>'Methods&amp;Limits'!B34</f>
        <v>% (v/v)</v>
      </c>
      <c r="C82" s="32" t="str">
        <f>'Methods&amp;Limits'!E34</f>
        <v>EN 1601</v>
      </c>
      <c r="D82" s="34">
        <f>'Methods&amp;Limits'!F34</f>
        <v>1997</v>
      </c>
      <c r="E82" s="32">
        <f>'Methods&amp;Limits'!G34</f>
        <v>0.4</v>
      </c>
      <c r="F82" s="32"/>
      <c r="G82" s="79">
        <f>'Methods&amp;Limits'!I34</f>
        <v>3.2359999999999998</v>
      </c>
      <c r="H82" s="62">
        <f aca="true" t="shared" si="0" ref="H82:H88">IF(E29&gt;G82,"Yes","")</f>
      </c>
      <c r="I82" s="86"/>
      <c r="J82" s="86"/>
      <c r="K82" s="86"/>
      <c r="L82" s="87"/>
      <c r="M82" s="88"/>
    </row>
    <row r="83" spans="1:13" ht="12.75">
      <c r="A83" s="55" t="str">
        <f>'Methods&amp;Limits'!A35</f>
        <v>-- Ethanol</v>
      </c>
      <c r="B83" s="28" t="str">
        <f>'Methods&amp;Limits'!B35</f>
        <v>% (v/v)</v>
      </c>
      <c r="C83" s="32" t="str">
        <f>'Methods&amp;Limits'!E35</f>
        <v>EN 1601</v>
      </c>
      <c r="D83" s="34">
        <f>'Methods&amp;Limits'!F35</f>
        <v>1997</v>
      </c>
      <c r="E83" s="32">
        <f>'Methods&amp;Limits'!G35</f>
        <v>0.3</v>
      </c>
      <c r="F83" s="32"/>
      <c r="G83" s="79">
        <f>'Methods&amp;Limits'!I35</f>
        <v>5.177</v>
      </c>
      <c r="H83" s="62">
        <f t="shared" si="0"/>
      </c>
      <c r="I83" s="86"/>
      <c r="J83" s="86"/>
      <c r="K83" s="86"/>
      <c r="L83" s="87"/>
      <c r="M83" s="88"/>
    </row>
    <row r="84" spans="1:13" ht="12.75">
      <c r="A84" s="55" t="str">
        <f>'Methods&amp;Limits'!A36</f>
        <v>-- Iso-propyl alcohol</v>
      </c>
      <c r="B84" s="28" t="str">
        <f>'Methods&amp;Limits'!B36</f>
        <v>% (v/v)</v>
      </c>
      <c r="C84" s="32" t="str">
        <f>'Methods&amp;Limits'!E36</f>
        <v>EN 1601</v>
      </c>
      <c r="D84" s="34">
        <f>'Methods&amp;Limits'!F36</f>
        <v>1997</v>
      </c>
      <c r="E84" s="32">
        <f>'Methods&amp;Limits'!G36</f>
        <v>0.9</v>
      </c>
      <c r="F84" s="32"/>
      <c r="G84" s="79">
        <f>'Methods&amp;Limits'!I36</f>
        <v>10.531</v>
      </c>
      <c r="H84" s="62">
        <f t="shared" si="0"/>
      </c>
      <c r="I84" s="86"/>
      <c r="J84" s="86"/>
      <c r="K84" s="86"/>
      <c r="L84" s="87"/>
      <c r="M84" s="88"/>
    </row>
    <row r="85" spans="1:13" ht="12.75">
      <c r="A85" s="55" t="str">
        <f>'Methods&amp;Limits'!A37</f>
        <v>-- Tert-butyl alcohol</v>
      </c>
      <c r="B85" s="28" t="str">
        <f>'Methods&amp;Limits'!B37</f>
        <v>% (v/v)</v>
      </c>
      <c r="C85" s="32" t="str">
        <f>'Methods&amp;Limits'!E37</f>
        <v>EN 1601</v>
      </c>
      <c r="D85" s="34">
        <f>'Methods&amp;Limits'!F37</f>
        <v>1997</v>
      </c>
      <c r="E85" s="32">
        <f>'Methods&amp;Limits'!G37</f>
        <v>0.6</v>
      </c>
      <c r="F85" s="32"/>
      <c r="G85" s="79">
        <f>'Methods&amp;Limits'!I37</f>
        <v>7.354</v>
      </c>
      <c r="H85" s="62">
        <f t="shared" si="0"/>
      </c>
      <c r="I85" s="86"/>
      <c r="J85" s="86"/>
      <c r="K85" s="86"/>
      <c r="L85" s="87"/>
      <c r="M85" s="88"/>
    </row>
    <row r="86" spans="1:13" ht="12.75">
      <c r="A86" s="55" t="str">
        <f>'Methods&amp;Limits'!A38</f>
        <v>-- Iso-butyl alcohol</v>
      </c>
      <c r="B86" s="28" t="str">
        <f>'Methods&amp;Limits'!B38</f>
        <v>% (v/v)</v>
      </c>
      <c r="C86" s="32" t="str">
        <f>'Methods&amp;Limits'!E38</f>
        <v>EN 1601</v>
      </c>
      <c r="D86" s="34">
        <f>'Methods&amp;Limits'!F38</f>
        <v>1997</v>
      </c>
      <c r="E86" s="32">
        <f>'Methods&amp;Limits'!G38</f>
        <v>0.8</v>
      </c>
      <c r="F86" s="32"/>
      <c r="G86" s="79">
        <f>'Methods&amp;Limits'!I38</f>
        <v>10.472</v>
      </c>
      <c r="H86" s="62">
        <f t="shared" si="0"/>
      </c>
      <c r="I86" s="86"/>
      <c r="J86" s="86"/>
      <c r="K86" s="86"/>
      <c r="L86" s="87"/>
      <c r="M86" s="88"/>
    </row>
    <row r="87" spans="1:13" ht="41.25" customHeight="1">
      <c r="A87" s="256" t="str">
        <f>'Methods&amp;Limits'!A39</f>
        <v>-- Ethers with 5 or more carbon atoms per molecule</v>
      </c>
      <c r="B87" s="241" t="str">
        <f>'Methods&amp;Limits'!B39</f>
        <v>% (v/v)</v>
      </c>
      <c r="C87" s="441" t="str">
        <f>'Methods&amp;Limits'!E39</f>
        <v>EN 1601</v>
      </c>
      <c r="D87" s="442">
        <f>'Methods&amp;Limits'!F39</f>
        <v>1997</v>
      </c>
      <c r="E87" s="441">
        <f>'Methods&amp;Limits'!G39</f>
        <v>1</v>
      </c>
      <c r="F87" s="441"/>
      <c r="G87" s="443">
        <f>'Methods&amp;Limits'!I39</f>
        <v>15.59</v>
      </c>
      <c r="H87" s="444" t="str">
        <f t="shared" si="0"/>
        <v>Yes</v>
      </c>
      <c r="I87" s="445">
        <v>2</v>
      </c>
      <c r="J87" s="445" t="s">
        <v>401</v>
      </c>
      <c r="K87" s="446" t="s">
        <v>406</v>
      </c>
      <c r="L87" s="614" t="s">
        <v>407</v>
      </c>
      <c r="M87" s="613"/>
    </row>
    <row r="88" spans="1:13" ht="12.75">
      <c r="A88" s="57" t="str">
        <f>'Methods&amp;Limits'!A40</f>
        <v>-- other oxygenates</v>
      </c>
      <c r="B88" s="59" t="str">
        <f>'Methods&amp;Limits'!B40</f>
        <v>% (v/v)</v>
      </c>
      <c r="C88" s="77" t="str">
        <f>'Methods&amp;Limits'!E40</f>
        <v>EN 1601</v>
      </c>
      <c r="D88" s="34">
        <f>'Methods&amp;Limits'!F40</f>
        <v>1997</v>
      </c>
      <c r="E88" s="32">
        <f>'Methods&amp;Limits'!G40</f>
        <v>0.8</v>
      </c>
      <c r="F88" s="32"/>
      <c r="G88" s="79">
        <f>'Methods&amp;Limits'!I40</f>
        <v>10.472</v>
      </c>
      <c r="H88" s="62">
        <f t="shared" si="0"/>
      </c>
      <c r="I88" s="86"/>
      <c r="J88" s="86"/>
      <c r="K88" s="86"/>
      <c r="L88" s="87"/>
      <c r="M88" s="88"/>
    </row>
    <row r="89" spans="1:13" ht="12.75">
      <c r="A89" s="339" t="str">
        <f>'Methods&amp;Limits'!A41</f>
        <v>Oxygen content</v>
      </c>
      <c r="B89" s="24" t="str">
        <f>'Methods&amp;Limits'!B41</f>
        <v>% (m/m)</v>
      </c>
      <c r="C89" s="77" t="str">
        <f>'Methods&amp;Limits'!E41</f>
        <v>EN 13132</v>
      </c>
      <c r="D89" s="34">
        <f>'Methods&amp;Limits'!F41</f>
        <v>2000</v>
      </c>
      <c r="E89" s="32">
        <f>'Methods&amp;Limits'!G41</f>
        <v>0.3</v>
      </c>
      <c r="F89" s="32"/>
      <c r="G89" s="79">
        <f>'Methods&amp;Limits'!I41</f>
        <v>2.8770000000000002</v>
      </c>
      <c r="H89" s="62"/>
      <c r="I89" s="86"/>
      <c r="J89" s="86"/>
      <c r="K89" s="86"/>
      <c r="L89" s="87"/>
      <c r="M89" s="88"/>
    </row>
    <row r="90" spans="1:13" ht="12.75">
      <c r="A90" s="55" t="str">
        <f>'Methods&amp;Limits'!A42</f>
        <v>Oxygenates</v>
      </c>
      <c r="B90" s="28"/>
      <c r="C90" s="77"/>
      <c r="D90" s="34"/>
      <c r="E90" s="32"/>
      <c r="F90" s="32"/>
      <c r="G90" s="79"/>
      <c r="H90" s="62"/>
      <c r="I90" s="86"/>
      <c r="J90" s="86"/>
      <c r="K90" s="86"/>
      <c r="L90" s="87"/>
      <c r="M90" s="88"/>
    </row>
    <row r="91" spans="1:13" ht="12.75">
      <c r="A91" s="55" t="str">
        <f>'Methods&amp;Limits'!A43</f>
        <v>-- Methanol</v>
      </c>
      <c r="B91" s="28" t="str">
        <f>'Methods&amp;Limits'!B43</f>
        <v>% (v/v)</v>
      </c>
      <c r="C91" s="77"/>
      <c r="D91" s="34"/>
      <c r="E91" s="32"/>
      <c r="F91" s="32"/>
      <c r="G91" s="79"/>
      <c r="H91" s="62"/>
      <c r="I91" s="86"/>
      <c r="J91" s="86"/>
      <c r="K91" s="86"/>
      <c r="L91" s="87"/>
      <c r="M91" s="88"/>
    </row>
    <row r="92" spans="1:13" ht="12.75">
      <c r="A92" s="55" t="str">
        <f>'Methods&amp;Limits'!A44</f>
        <v>-- Ethanol</v>
      </c>
      <c r="B92" s="28" t="str">
        <f>'Methods&amp;Limits'!B44</f>
        <v>% (v/v)</v>
      </c>
      <c r="C92" s="77"/>
      <c r="D92" s="34"/>
      <c r="E92" s="32"/>
      <c r="F92" s="32"/>
      <c r="G92" s="79"/>
      <c r="H92" s="62"/>
      <c r="I92" s="86"/>
      <c r="J92" s="86"/>
      <c r="K92" s="86"/>
      <c r="L92" s="87"/>
      <c r="M92" s="88"/>
    </row>
    <row r="93" spans="1:13" ht="12.75">
      <c r="A93" s="55" t="str">
        <f>'Methods&amp;Limits'!A45</f>
        <v>-- Iso-propyl alcohol</v>
      </c>
      <c r="B93" s="28" t="str">
        <f>'Methods&amp;Limits'!B45</f>
        <v>% (v/v)</v>
      </c>
      <c r="C93" s="77"/>
      <c r="D93" s="34"/>
      <c r="E93" s="32"/>
      <c r="F93" s="32"/>
      <c r="G93" s="79"/>
      <c r="H93" s="62"/>
      <c r="I93" s="86"/>
      <c r="J93" s="86"/>
      <c r="K93" s="86"/>
      <c r="L93" s="87"/>
      <c r="M93" s="88"/>
    </row>
    <row r="94" spans="1:13" ht="12.75">
      <c r="A94" s="55" t="str">
        <f>'Methods&amp;Limits'!A46</f>
        <v>-- Tert-butyl alcohol</v>
      </c>
      <c r="B94" s="28" t="str">
        <f>'Methods&amp;Limits'!B46</f>
        <v>% (v/v)</v>
      </c>
      <c r="C94" s="77"/>
      <c r="D94" s="34"/>
      <c r="E94" s="32"/>
      <c r="F94" s="32"/>
      <c r="G94" s="79"/>
      <c r="H94" s="62"/>
      <c r="I94" s="86"/>
      <c r="J94" s="86"/>
      <c r="K94" s="86"/>
      <c r="L94" s="87"/>
      <c r="M94" s="88"/>
    </row>
    <row r="95" spans="1:13" ht="12.75">
      <c r="A95" s="55" t="str">
        <f>'Methods&amp;Limits'!A47</f>
        <v>-- Iso-butyl alcohol</v>
      </c>
      <c r="B95" s="28" t="str">
        <f>'Methods&amp;Limits'!B47</f>
        <v>% (v/v)</v>
      </c>
      <c r="C95" s="77"/>
      <c r="D95" s="34"/>
      <c r="E95" s="32"/>
      <c r="F95" s="32"/>
      <c r="G95" s="79"/>
      <c r="H95" s="62"/>
      <c r="I95" s="86"/>
      <c r="J95" s="86"/>
      <c r="K95" s="86"/>
      <c r="L95" s="87"/>
      <c r="M95" s="88"/>
    </row>
    <row r="96" spans="1:13" ht="12.75">
      <c r="A96" s="55" t="str">
        <f>'Methods&amp;Limits'!A48</f>
        <v>-- Ethers with 5 or more carbon atoms per molecule</v>
      </c>
      <c r="B96" s="28" t="str">
        <f>'Methods&amp;Limits'!B48</f>
        <v>% (v/v)</v>
      </c>
      <c r="C96" s="77"/>
      <c r="D96" s="34"/>
      <c r="E96" s="61"/>
      <c r="F96" s="32"/>
      <c r="G96" s="79"/>
      <c r="H96" s="62"/>
      <c r="I96" s="86"/>
      <c r="J96" s="86"/>
      <c r="K96" s="86"/>
      <c r="L96" s="87"/>
      <c r="M96" s="88"/>
    </row>
    <row r="97" spans="1:13" ht="12.75">
      <c r="A97" s="55" t="str">
        <f>'Methods&amp;Limits'!A49</f>
        <v>-- other oxygenates</v>
      </c>
      <c r="B97" s="28" t="str">
        <f>'Methods&amp;Limits'!B49</f>
        <v>% (v/v)</v>
      </c>
      <c r="C97" s="77"/>
      <c r="D97" s="34"/>
      <c r="E97" s="32"/>
      <c r="F97" s="32"/>
      <c r="G97" s="79"/>
      <c r="H97" s="62"/>
      <c r="I97" s="86"/>
      <c r="J97" s="86"/>
      <c r="K97" s="86"/>
      <c r="L97" s="87"/>
      <c r="M97" s="88"/>
    </row>
    <row r="98" spans="1:13" ht="12.75">
      <c r="A98" s="52" t="str">
        <f>'[1]Methods&amp;Limits'!A61</f>
        <v>Sulphur content (sulphur free, from 2005)</v>
      </c>
      <c r="B98" s="53" t="str">
        <f>'[1]Methods&amp;Limits'!B61</f>
        <v>mg/kg</v>
      </c>
      <c r="C98" s="32"/>
      <c r="D98" s="34"/>
      <c r="E98" s="98"/>
      <c r="F98" s="32"/>
      <c r="G98" s="79"/>
      <c r="H98" s="62"/>
      <c r="I98" s="86"/>
      <c r="J98" s="86"/>
      <c r="K98" s="86"/>
      <c r="L98" s="87"/>
      <c r="M98" s="88"/>
    </row>
    <row r="99" spans="1:13" ht="12.75">
      <c r="A99" s="27"/>
      <c r="B99" s="56"/>
      <c r="C99" s="32"/>
      <c r="D99" s="34"/>
      <c r="E99" s="98"/>
      <c r="F99" s="32"/>
      <c r="G99" s="79"/>
      <c r="H99" s="62"/>
      <c r="I99" s="86"/>
      <c r="J99" s="86"/>
      <c r="K99" s="86"/>
      <c r="L99" s="87"/>
      <c r="M99" s="88"/>
    </row>
    <row r="100" spans="1:13" ht="12.75">
      <c r="A100" s="27"/>
      <c r="B100" s="56"/>
      <c r="C100" s="32"/>
      <c r="D100" s="34"/>
      <c r="E100" s="98"/>
      <c r="F100" s="32"/>
      <c r="G100" s="79"/>
      <c r="H100" s="62"/>
      <c r="I100" s="86"/>
      <c r="J100" s="86"/>
      <c r="K100" s="86"/>
      <c r="L100" s="87"/>
      <c r="M100" s="88"/>
    </row>
    <row r="101" spans="1:13" ht="12.75">
      <c r="A101" s="97"/>
      <c r="B101" s="58"/>
      <c r="C101" s="32" t="str">
        <f>'[1]Methods&amp;Limits'!E64</f>
        <v>EN ISO 20884</v>
      </c>
      <c r="D101" s="34">
        <f>'[1]Methods&amp;Limits'!F64</f>
        <v>2004</v>
      </c>
      <c r="E101" s="98">
        <f>'[1]Methods&amp;Limits'!G64</f>
        <v>3.1</v>
      </c>
      <c r="F101" s="32"/>
      <c r="G101" s="79">
        <f>'[1]Methods&amp;Limits'!I64</f>
        <v>11.829</v>
      </c>
      <c r="H101" s="62" t="str">
        <f>IF(E$36&gt;G101,"Yes","")</f>
        <v>Yes</v>
      </c>
      <c r="I101" s="86">
        <v>1</v>
      </c>
      <c r="J101" s="421" t="s">
        <v>401</v>
      </c>
      <c r="K101" s="286">
        <v>12</v>
      </c>
      <c r="L101" s="87"/>
      <c r="M101" s="88"/>
    </row>
    <row r="102" spans="1:13" ht="12.75">
      <c r="A102" s="52" t="str">
        <f>'[1]Methods&amp;Limits'!A65</f>
        <v>Lead content</v>
      </c>
      <c r="B102" s="53" t="str">
        <f>'[1]Methods&amp;Limits'!B65</f>
        <v>g/l</v>
      </c>
      <c r="C102" s="32"/>
      <c r="D102" s="34"/>
      <c r="E102" s="32"/>
      <c r="F102" s="32"/>
      <c r="G102" s="287"/>
      <c r="H102" s="62"/>
      <c r="I102" s="86"/>
      <c r="J102" s="86"/>
      <c r="K102" s="86"/>
      <c r="L102" s="87"/>
      <c r="M102" s="88"/>
    </row>
    <row r="103" spans="1:13" ht="12.75">
      <c r="A103" s="97"/>
      <c r="B103" s="58"/>
      <c r="C103" s="32" t="str">
        <f>'[1]Methods&amp;Limits'!E66</f>
        <v>EN 237</v>
      </c>
      <c r="D103" s="34">
        <f>'[1]Methods&amp;Limits'!F66</f>
        <v>2004</v>
      </c>
      <c r="E103" s="32">
        <f>'[1]Methods&amp;Limits'!G66</f>
        <v>0.00062</v>
      </c>
      <c r="F103" s="32"/>
      <c r="G103" s="287">
        <f>'[1]Methods&amp;Limits'!I66</f>
        <v>0.0053658</v>
      </c>
      <c r="H103" s="62"/>
      <c r="I103" s="86"/>
      <c r="J103" s="86"/>
      <c r="K103" s="86"/>
      <c r="L103" s="87"/>
      <c r="M103" s="88"/>
    </row>
    <row r="104" ht="6.75" customHeight="1"/>
  </sheetData>
  <sheetProtection/>
  <mergeCells count="21">
    <mergeCell ref="E47:L47"/>
    <mergeCell ref="E48:L48"/>
    <mergeCell ref="A51:M52"/>
    <mergeCell ref="L80:M80"/>
    <mergeCell ref="L87:M87"/>
    <mergeCell ref="F57:G57"/>
    <mergeCell ref="J57:J58"/>
    <mergeCell ref="C56:I56"/>
    <mergeCell ref="J56:M56"/>
    <mergeCell ref="E45:L45"/>
    <mergeCell ref="A41:D41"/>
    <mergeCell ref="M13:N13"/>
    <mergeCell ref="M14:N14"/>
    <mergeCell ref="E42:L44"/>
    <mergeCell ref="E46:L46"/>
    <mergeCell ref="B3:E3"/>
    <mergeCell ref="B4:E4"/>
    <mergeCell ref="B6:E6"/>
    <mergeCell ref="B7:E7"/>
    <mergeCell ref="B5:E5"/>
    <mergeCell ref="C8:E8"/>
  </mergeCells>
  <printOptions/>
  <pageMargins left="0.75" right="0.75" top="1" bottom="1" header="0.4921259845" footer="0.4921259845"/>
  <pageSetup fitToHeight="2" horizontalDpi="600" verticalDpi="600" orientation="landscape" paperSize="9" scale="57" r:id="rId1"/>
  <headerFooter alignWithMargins="0">
    <oddHeader>&amp;L&amp;F&amp;C&amp;A</oddHeader>
    <oddFooter>&amp;L&amp;D&amp;CPege &amp;P of &amp;N</oddFooter>
  </headerFooter>
  <rowBreaks count="1" manualBreakCount="1">
    <brk id="53" max="14" man="1"/>
  </rowBreaks>
  <ignoredErrors>
    <ignoredError sqref="B3:E4 C8 C16:C27 C34 C36:E36 D16:D26 E16:E27 E34 G16:G22 G24:G27 G34:G36 B42:D47 E67:E68" unlockedFormula="1"/>
    <ignoredError sqref="L18" numberStoredAsText="1"/>
  </ignoredErrors>
</worksheet>
</file>

<file path=xl/worksheets/sheet15.xml><?xml version="1.0" encoding="utf-8"?>
<worksheet xmlns="http://schemas.openxmlformats.org/spreadsheetml/2006/main" xmlns:r="http://schemas.openxmlformats.org/officeDocument/2006/relationships">
  <sheetPr>
    <pageSetUpPr fitToPage="1"/>
  </sheetPr>
  <dimension ref="A1:Z48"/>
  <sheetViews>
    <sheetView showZeros="0" zoomScaleSheetLayoutView="40" zoomScalePageLayoutView="0" workbookViewId="0" topLeftCell="A1">
      <pane ySplit="8" topLeftCell="A9" activePane="bottomLeft" state="frozen"/>
      <selection pane="topLeft" activeCell="P36" sqref="P36"/>
      <selection pane="bottomLeft" activeCell="J5" sqref="J5"/>
    </sheetView>
  </sheetViews>
  <sheetFormatPr defaultColWidth="11.421875" defaultRowHeight="12.75"/>
  <cols>
    <col min="1" max="1" width="31.7109375" style="1" customWidth="1"/>
    <col min="2" max="2" width="6.7109375" style="1" customWidth="1"/>
    <col min="3" max="3" width="12.8515625" style="1" bestFit="1" customWidth="1"/>
    <col min="4" max="4" width="8.421875" style="1" bestFit="1" customWidth="1"/>
    <col min="5" max="5" width="19.421875" style="1" bestFit="1" customWidth="1"/>
    <col min="6" max="7" width="10.28125" style="1" customWidth="1"/>
    <col min="8" max="8" width="10.8515625" style="1" bestFit="1" customWidth="1"/>
    <col min="9" max="9" width="12.00390625" style="1" bestFit="1" customWidth="1"/>
    <col min="10" max="10" width="17.421875" style="1" customWidth="1"/>
    <col min="11" max="11" width="11.57421875" style="1" customWidth="1"/>
    <col min="12" max="12" width="10.28125" style="1" customWidth="1"/>
    <col min="13" max="13" width="20.00390625" style="1" bestFit="1" customWidth="1"/>
    <col min="14" max="14" width="8.8515625" style="1" bestFit="1" customWidth="1"/>
    <col min="15" max="15" width="5.8515625" style="1" customWidth="1"/>
    <col min="16" max="16" width="8.140625" style="1" bestFit="1" customWidth="1"/>
    <col min="17" max="17" width="40.7109375" style="1" customWidth="1"/>
    <col min="18" max="18" width="18.7109375" style="1" customWidth="1"/>
    <col min="19" max="19" width="6.28125" style="1" bestFit="1" customWidth="1"/>
    <col min="20" max="20" width="19.421875" style="1" bestFit="1" customWidth="1"/>
    <col min="21" max="21" width="10.421875" style="1" bestFit="1" customWidth="1"/>
    <col min="22" max="22" width="10.8515625" style="1" bestFit="1" customWidth="1"/>
    <col min="23" max="23" width="12.00390625" style="1" bestFit="1" customWidth="1"/>
    <col min="24" max="24" width="13.7109375" style="1" bestFit="1" customWidth="1"/>
    <col min="25" max="25" width="8.140625" style="1" bestFit="1" customWidth="1"/>
    <col min="26" max="26" width="41.421875" style="1" customWidth="1"/>
    <col min="27" max="16384" width="11.421875" style="1" customWidth="1"/>
  </cols>
  <sheetData>
    <row r="1" s="46" customFormat="1" ht="18">
      <c r="A1" s="45" t="s">
        <v>395</v>
      </c>
    </row>
    <row r="2" spans="1:12" ht="5.25" customHeight="1">
      <c r="A2" s="2"/>
      <c r="B2" s="2"/>
      <c r="C2" s="2"/>
      <c r="D2" s="2"/>
      <c r="E2" s="2"/>
      <c r="F2" s="2"/>
      <c r="G2" s="2"/>
      <c r="H2" s="2"/>
      <c r="I2" s="2"/>
      <c r="J2" s="2"/>
      <c r="K2" s="2"/>
      <c r="L2" s="2"/>
    </row>
    <row r="3" spans="1:4" ht="12.75">
      <c r="A3" s="47" t="s">
        <v>30</v>
      </c>
      <c r="B3" s="592" t="str">
        <f>'Contacts&amp;FQMS'!B8</f>
        <v>Italy</v>
      </c>
      <c r="C3" s="593"/>
      <c r="D3" s="594"/>
    </row>
    <row r="4" spans="1:4" ht="12.75">
      <c r="A4" s="47" t="s">
        <v>66</v>
      </c>
      <c r="B4" s="592">
        <f>'Contacts&amp;FQMS'!B7</f>
        <v>2009</v>
      </c>
      <c r="C4" s="593"/>
      <c r="D4" s="594"/>
    </row>
    <row r="5" spans="1:4" ht="12.75">
      <c r="A5" s="268" t="s">
        <v>351</v>
      </c>
      <c r="B5" s="592" t="s">
        <v>383</v>
      </c>
      <c r="C5" s="593"/>
      <c r="D5" s="594"/>
    </row>
    <row r="6" spans="1:4" ht="12.75">
      <c r="A6" s="48" t="s">
        <v>73</v>
      </c>
      <c r="B6" s="630" t="s">
        <v>384</v>
      </c>
      <c r="C6" s="630"/>
      <c r="D6" s="630"/>
    </row>
    <row r="7" spans="1:4" ht="12.75">
      <c r="A7" s="48" t="s">
        <v>74</v>
      </c>
      <c r="B7" s="630" t="s">
        <v>384</v>
      </c>
      <c r="C7" s="630"/>
      <c r="D7" s="630"/>
    </row>
    <row r="8" spans="1:12" ht="6" customHeight="1">
      <c r="A8" s="4"/>
      <c r="B8" s="4"/>
      <c r="C8" s="4"/>
      <c r="D8" s="4"/>
      <c r="E8" s="4"/>
      <c r="F8" s="4"/>
      <c r="G8" s="4"/>
      <c r="H8" s="4"/>
      <c r="I8" s="4"/>
      <c r="J8" s="4"/>
      <c r="K8" s="4"/>
      <c r="L8" s="4"/>
    </row>
    <row r="9" spans="1:12" ht="15.75">
      <c r="A9" s="41" t="s">
        <v>91</v>
      </c>
      <c r="B9" s="4"/>
      <c r="C9" s="4"/>
      <c r="D9" s="4"/>
      <c r="E9" s="4"/>
      <c r="F9" s="4"/>
      <c r="G9" s="4"/>
      <c r="H9" s="4"/>
      <c r="I9" s="4"/>
      <c r="J9" s="4"/>
      <c r="K9" s="4"/>
      <c r="L9" s="4"/>
    </row>
    <row r="10" spans="1:12" ht="5.25" customHeight="1">
      <c r="A10" s="4"/>
      <c r="B10" s="4"/>
      <c r="C10" s="4"/>
      <c r="D10" s="4"/>
      <c r="E10" s="4"/>
      <c r="F10" s="4"/>
      <c r="G10" s="4"/>
      <c r="H10" s="4"/>
      <c r="I10" s="4"/>
      <c r="J10" s="4"/>
      <c r="K10" s="4"/>
      <c r="L10" s="4"/>
    </row>
    <row r="11" spans="1:14" ht="14.25" customHeight="1">
      <c r="A11" s="5" t="s">
        <v>67</v>
      </c>
      <c r="B11" s="5" t="s">
        <v>32</v>
      </c>
      <c r="C11" s="6" t="s">
        <v>33</v>
      </c>
      <c r="D11" s="7"/>
      <c r="E11" s="7"/>
      <c r="F11" s="7"/>
      <c r="G11" s="7"/>
      <c r="H11" s="8"/>
      <c r="I11" s="9" t="s">
        <v>76</v>
      </c>
      <c r="J11" s="10"/>
      <c r="K11" s="10"/>
      <c r="L11" s="11"/>
      <c r="M11" s="631" t="s">
        <v>273</v>
      </c>
      <c r="N11" s="632"/>
    </row>
    <row r="12" spans="1:14" s="31" customFormat="1" ht="16.5" customHeight="1">
      <c r="A12" s="12"/>
      <c r="B12" s="12"/>
      <c r="C12" s="13"/>
      <c r="D12" s="14"/>
      <c r="E12" s="14"/>
      <c r="F12" s="14"/>
      <c r="G12" s="14"/>
      <c r="H12" s="15"/>
      <c r="I12" s="278" t="s">
        <v>68</v>
      </c>
      <c r="J12" s="267"/>
      <c r="K12" s="279" t="s">
        <v>69</v>
      </c>
      <c r="L12" s="280"/>
      <c r="M12" s="597" t="s">
        <v>274</v>
      </c>
      <c r="N12" s="598"/>
    </row>
    <row r="13" spans="1:14" s="31" customFormat="1" ht="22.5">
      <c r="A13" s="18"/>
      <c r="B13" s="18"/>
      <c r="C13" s="19" t="s">
        <v>75</v>
      </c>
      <c r="D13" s="20" t="s">
        <v>34</v>
      </c>
      <c r="E13" s="20" t="s">
        <v>35</v>
      </c>
      <c r="F13" s="358" t="s">
        <v>361</v>
      </c>
      <c r="G13" s="20" t="s">
        <v>36</v>
      </c>
      <c r="H13" s="19" t="s">
        <v>70</v>
      </c>
      <c r="I13" s="21" t="s">
        <v>34</v>
      </c>
      <c r="J13" s="21" t="s">
        <v>35</v>
      </c>
      <c r="K13" s="21" t="s">
        <v>34</v>
      </c>
      <c r="L13" s="22" t="s">
        <v>35</v>
      </c>
      <c r="M13" s="269" t="s">
        <v>77</v>
      </c>
      <c r="N13" s="211" t="s">
        <v>88</v>
      </c>
    </row>
    <row r="14" spans="1:14" ht="12.75">
      <c r="A14" s="214" t="s">
        <v>29</v>
      </c>
      <c r="B14" s="215" t="s">
        <v>15</v>
      </c>
      <c r="C14" s="216">
        <v>80</v>
      </c>
      <c r="D14" s="218">
        <v>50.4</v>
      </c>
      <c r="E14" s="217">
        <v>58.3</v>
      </c>
      <c r="F14" s="218"/>
      <c r="G14" s="217">
        <v>53.3</v>
      </c>
      <c r="H14" s="364">
        <v>1.7</v>
      </c>
      <c r="I14" s="216">
        <v>51</v>
      </c>
      <c r="J14" s="216" t="s">
        <v>15</v>
      </c>
      <c r="K14" s="270">
        <v>51</v>
      </c>
      <c r="L14" s="220" t="s">
        <v>15</v>
      </c>
      <c r="M14" s="233" t="s">
        <v>7</v>
      </c>
      <c r="N14" s="234">
        <v>1998</v>
      </c>
    </row>
    <row r="15" spans="1:14" ht="12.75" customHeight="1">
      <c r="A15" s="214" t="s">
        <v>8</v>
      </c>
      <c r="B15" s="259" t="s">
        <v>28</v>
      </c>
      <c r="C15" s="216">
        <v>100</v>
      </c>
      <c r="D15" s="217">
        <v>824.7</v>
      </c>
      <c r="E15" s="218">
        <v>843.9</v>
      </c>
      <c r="F15" s="218"/>
      <c r="G15" s="217">
        <v>835.4</v>
      </c>
      <c r="H15" s="364">
        <v>3.7</v>
      </c>
      <c r="I15" s="216"/>
      <c r="J15" s="216">
        <v>845</v>
      </c>
      <c r="K15" s="271"/>
      <c r="L15" s="223">
        <v>845</v>
      </c>
      <c r="M15" s="261" t="s">
        <v>9</v>
      </c>
      <c r="N15" s="261">
        <v>1998</v>
      </c>
    </row>
    <row r="16" spans="1:14" ht="12.75" customHeight="1">
      <c r="A16" s="214" t="s">
        <v>72</v>
      </c>
      <c r="B16" s="272" t="s">
        <v>27</v>
      </c>
      <c r="C16" s="216">
        <v>100</v>
      </c>
      <c r="D16" s="217">
        <v>329.4</v>
      </c>
      <c r="E16" s="217">
        <v>362.4</v>
      </c>
      <c r="F16" s="217"/>
      <c r="G16" s="217">
        <v>351.3</v>
      </c>
      <c r="H16" s="364">
        <v>7.1</v>
      </c>
      <c r="I16" s="216"/>
      <c r="J16" s="216">
        <v>360</v>
      </c>
      <c r="K16" s="271"/>
      <c r="L16" s="223">
        <v>360</v>
      </c>
      <c r="M16" s="261" t="s">
        <v>278</v>
      </c>
      <c r="N16" s="261">
        <v>2000</v>
      </c>
    </row>
    <row r="17" spans="1:14" ht="12.75">
      <c r="A17" s="273" t="s">
        <v>10</v>
      </c>
      <c r="B17" s="241" t="s">
        <v>18</v>
      </c>
      <c r="C17" s="242">
        <v>30</v>
      </c>
      <c r="D17" s="368">
        <v>1.7</v>
      </c>
      <c r="E17" s="243">
        <v>7.9</v>
      </c>
      <c r="F17" s="243"/>
      <c r="G17" s="368">
        <v>3.5</v>
      </c>
      <c r="H17" s="371">
        <v>1.5</v>
      </c>
      <c r="I17" s="242"/>
      <c r="J17" s="242">
        <v>11</v>
      </c>
      <c r="K17" s="271"/>
      <c r="L17" s="237">
        <v>11</v>
      </c>
      <c r="M17" s="261" t="s">
        <v>11</v>
      </c>
      <c r="N17" s="261">
        <v>2000</v>
      </c>
    </row>
    <row r="18" spans="1:14" ht="45">
      <c r="A18" s="334" t="s">
        <v>54</v>
      </c>
      <c r="B18" s="259" t="s">
        <v>21</v>
      </c>
      <c r="C18" s="216">
        <v>100</v>
      </c>
      <c r="D18" s="218">
        <v>4.8</v>
      </c>
      <c r="E18" s="217">
        <v>11</v>
      </c>
      <c r="F18" s="281"/>
      <c r="G18" s="217">
        <v>7.3190000000000035</v>
      </c>
      <c r="H18" s="364">
        <v>1.1315221713437222</v>
      </c>
      <c r="I18" s="216"/>
      <c r="J18" s="216">
        <v>10</v>
      </c>
      <c r="K18" s="271"/>
      <c r="L18" s="223">
        <v>10</v>
      </c>
      <c r="M18" s="261" t="s">
        <v>344</v>
      </c>
      <c r="N18" s="335" t="s">
        <v>345</v>
      </c>
    </row>
    <row r="19" spans="1:26" s="63" customFormat="1" ht="6" customHeight="1">
      <c r="A19" s="91"/>
      <c r="B19" s="91"/>
      <c r="C19" s="91"/>
      <c r="D19" s="91"/>
      <c r="E19" s="91"/>
      <c r="F19" s="91"/>
      <c r="G19" s="91"/>
      <c r="H19" s="91"/>
      <c r="I19" s="91"/>
      <c r="J19" s="91"/>
      <c r="K19" s="91"/>
      <c r="L19" s="91"/>
      <c r="M19" s="38"/>
      <c r="N19" s="38"/>
      <c r="O19" s="38"/>
      <c r="P19" s="38"/>
      <c r="Q19" s="37"/>
      <c r="R19" s="39"/>
      <c r="S19" s="39"/>
      <c r="T19" s="39"/>
      <c r="U19" s="38"/>
      <c r="V19" s="38"/>
      <c r="W19" s="37"/>
      <c r="X19" s="36"/>
      <c r="Y19" s="36"/>
      <c r="Z19" s="36"/>
    </row>
    <row r="20" spans="1:12" s="63" customFormat="1" ht="15.75">
      <c r="A20" s="42" t="s">
        <v>90</v>
      </c>
      <c r="B20" s="29"/>
      <c r="C20" s="29"/>
      <c r="D20" s="29"/>
      <c r="E20" s="29"/>
      <c r="F20" s="29"/>
      <c r="G20" s="29"/>
      <c r="H20" s="29"/>
      <c r="I20" s="29"/>
      <c r="J20" s="29"/>
      <c r="K20" s="29"/>
      <c r="L20" s="29"/>
    </row>
    <row r="21" spans="1:12" ht="5.25" customHeight="1">
      <c r="A21" s="2"/>
      <c r="B21" s="2"/>
      <c r="C21" s="2"/>
      <c r="D21" s="2"/>
      <c r="E21" s="2"/>
      <c r="F21" s="2"/>
      <c r="G21" s="2"/>
      <c r="H21" s="2"/>
      <c r="I21" s="2"/>
      <c r="J21" s="2"/>
      <c r="K21" s="2"/>
      <c r="L21" s="2"/>
    </row>
    <row r="22" spans="1:12" ht="12.75">
      <c r="A22" s="617" t="s">
        <v>56</v>
      </c>
      <c r="B22" s="618"/>
      <c r="C22" s="618"/>
      <c r="D22" s="618"/>
      <c r="E22" s="2"/>
      <c r="F22" s="2"/>
      <c r="G22" s="2"/>
      <c r="H22" s="2"/>
      <c r="I22" s="2"/>
      <c r="J22" s="2"/>
      <c r="K22" s="2"/>
      <c r="L22" s="2"/>
    </row>
    <row r="23" spans="1:14" s="275" customFormat="1" ht="12.75" customHeight="1">
      <c r="A23" s="259" t="s">
        <v>57</v>
      </c>
      <c r="B23" s="388"/>
      <c r="C23" s="259" t="s">
        <v>62</v>
      </c>
      <c r="D23" s="274">
        <v>47</v>
      </c>
      <c r="E23" s="619" t="s">
        <v>283</v>
      </c>
      <c r="F23" s="620"/>
      <c r="G23" s="620"/>
      <c r="H23" s="620"/>
      <c r="I23" s="620"/>
      <c r="J23" s="620"/>
      <c r="K23" s="620"/>
      <c r="L23" s="620"/>
      <c r="M23" s="620"/>
      <c r="N23" s="620"/>
    </row>
    <row r="24" spans="1:14" s="275" customFormat="1" ht="12.75">
      <c r="A24" s="259" t="s">
        <v>58</v>
      </c>
      <c r="B24" s="388"/>
      <c r="C24" s="259" t="s">
        <v>24</v>
      </c>
      <c r="D24" s="274">
        <v>1</v>
      </c>
      <c r="E24" s="619"/>
      <c r="F24" s="620"/>
      <c r="G24" s="620"/>
      <c r="H24" s="620"/>
      <c r="I24" s="620"/>
      <c r="J24" s="620"/>
      <c r="K24" s="620"/>
      <c r="L24" s="620"/>
      <c r="M24" s="620"/>
      <c r="N24" s="620"/>
    </row>
    <row r="25" spans="1:14" s="275" customFormat="1" ht="12.75" customHeight="1">
      <c r="A25" s="259" t="s">
        <v>59</v>
      </c>
      <c r="B25" s="388"/>
      <c r="C25" s="259" t="s">
        <v>25</v>
      </c>
      <c r="D25" s="274">
        <v>11</v>
      </c>
      <c r="E25" s="619" t="s">
        <v>12</v>
      </c>
      <c r="F25" s="620"/>
      <c r="G25" s="620"/>
      <c r="H25" s="620"/>
      <c r="I25" s="620"/>
      <c r="J25" s="620"/>
      <c r="K25" s="620"/>
      <c r="L25" s="620"/>
      <c r="M25" s="620"/>
      <c r="N25" s="620"/>
    </row>
    <row r="26" spans="1:14" s="275" customFormat="1" ht="12.75" customHeight="1">
      <c r="A26" s="259" t="s">
        <v>23</v>
      </c>
      <c r="B26" s="388"/>
      <c r="C26" s="259" t="s">
        <v>63</v>
      </c>
      <c r="D26" s="388"/>
      <c r="E26" s="619" t="s">
        <v>13</v>
      </c>
      <c r="F26" s="620"/>
      <c r="G26" s="620"/>
      <c r="H26" s="620"/>
      <c r="I26" s="620"/>
      <c r="J26" s="620"/>
      <c r="K26" s="620"/>
      <c r="L26" s="620"/>
      <c r="M26" s="620"/>
      <c r="N26" s="620"/>
    </row>
    <row r="27" spans="1:14" s="275" customFormat="1" ht="12.75">
      <c r="A27" s="259" t="s">
        <v>60</v>
      </c>
      <c r="B27" s="30"/>
      <c r="C27" s="259" t="s">
        <v>26</v>
      </c>
      <c r="D27" s="388"/>
      <c r="E27" s="619"/>
      <c r="F27" s="620"/>
      <c r="G27" s="620"/>
      <c r="H27" s="620"/>
      <c r="I27" s="620"/>
      <c r="J27" s="620"/>
      <c r="K27" s="620"/>
      <c r="L27" s="620"/>
      <c r="M27" s="620"/>
      <c r="N27" s="620"/>
    </row>
    <row r="28" spans="1:14" s="275" customFormat="1" ht="13.5" customHeight="1" thickBot="1">
      <c r="A28" s="259" t="s">
        <v>61</v>
      </c>
      <c r="B28" s="274">
        <v>41</v>
      </c>
      <c r="C28" s="259" t="s">
        <v>64</v>
      </c>
      <c r="D28" s="388"/>
      <c r="E28" s="619" t="s">
        <v>14</v>
      </c>
      <c r="F28" s="620"/>
      <c r="G28" s="620"/>
      <c r="H28" s="620"/>
      <c r="I28" s="620"/>
      <c r="J28" s="620"/>
      <c r="K28" s="620"/>
      <c r="L28" s="620"/>
      <c r="M28" s="620"/>
      <c r="N28" s="620"/>
    </row>
    <row r="29" spans="3:12" ht="13.5" thickBot="1">
      <c r="C29" s="263" t="s">
        <v>65</v>
      </c>
      <c r="D29" s="264">
        <f>SUM(B23:B28,D23:D28)</f>
        <v>100</v>
      </c>
      <c r="E29" s="2"/>
      <c r="F29" s="2"/>
      <c r="G29" s="2"/>
      <c r="H29" s="2"/>
      <c r="I29" s="2"/>
      <c r="J29" s="2"/>
      <c r="K29" s="2"/>
      <c r="L29" s="2"/>
    </row>
    <row r="30" ht="6" customHeight="1"/>
    <row r="31" spans="1:14" ht="12.75">
      <c r="A31" s="89" t="s">
        <v>139</v>
      </c>
      <c r="B31" s="63"/>
      <c r="C31" s="90"/>
      <c r="D31" s="63"/>
      <c r="E31" s="63"/>
      <c r="F31" s="63"/>
      <c r="G31" s="63"/>
      <c r="H31" s="63"/>
      <c r="I31" s="63"/>
      <c r="J31" s="63"/>
      <c r="K31" s="63"/>
      <c r="L31" s="63"/>
      <c r="M31" s="63"/>
      <c r="N31" s="63"/>
    </row>
    <row r="32" spans="1:14" ht="28.5" customHeight="1">
      <c r="A32" s="627" t="s">
        <v>405</v>
      </c>
      <c r="B32" s="628"/>
      <c r="C32" s="628"/>
      <c r="D32" s="628"/>
      <c r="E32" s="628"/>
      <c r="F32" s="628"/>
      <c r="G32" s="628"/>
      <c r="H32" s="628"/>
      <c r="I32" s="628"/>
      <c r="J32" s="628"/>
      <c r="K32" s="628"/>
      <c r="L32" s="628"/>
      <c r="M32" s="629"/>
      <c r="N32" s="422"/>
    </row>
    <row r="33" spans="1:14" ht="6" customHeight="1">
      <c r="A33" s="29"/>
      <c r="B33" s="29"/>
      <c r="C33" s="29"/>
      <c r="D33" s="29"/>
      <c r="E33" s="29"/>
      <c r="F33" s="29"/>
      <c r="G33" s="29"/>
      <c r="H33" s="29"/>
      <c r="I33" s="29"/>
      <c r="J33" s="29"/>
      <c r="K33" s="29"/>
      <c r="L33" s="29"/>
      <c r="M33" s="63"/>
      <c r="N33" s="63"/>
    </row>
    <row r="34" ht="6" customHeight="1">
      <c r="A34" s="80"/>
    </row>
    <row r="35" ht="15.75">
      <c r="A35" s="265" t="s">
        <v>89</v>
      </c>
    </row>
    <row r="36" ht="6" customHeight="1"/>
    <row r="37" spans="1:14" ht="12.75">
      <c r="A37" s="5" t="s">
        <v>67</v>
      </c>
      <c r="B37" s="5" t="s">
        <v>32</v>
      </c>
      <c r="C37" s="449" t="s">
        <v>350</v>
      </c>
      <c r="D37" s="450"/>
      <c r="E37" s="450"/>
      <c r="F37" s="450"/>
      <c r="G37" s="450"/>
      <c r="H37" s="450"/>
      <c r="I37" s="458"/>
      <c r="J37" s="449" t="s">
        <v>85</v>
      </c>
      <c r="K37" s="586"/>
      <c r="L37" s="586"/>
      <c r="M37" s="612"/>
      <c r="N37" s="351"/>
    </row>
    <row r="38" spans="1:13" ht="12.75">
      <c r="A38" s="12"/>
      <c r="B38" s="12"/>
      <c r="C38" s="33" t="s">
        <v>77</v>
      </c>
      <c r="D38" s="33" t="s">
        <v>88</v>
      </c>
      <c r="E38" s="33" t="s">
        <v>78</v>
      </c>
      <c r="F38" s="447" t="s">
        <v>83</v>
      </c>
      <c r="G38" s="448"/>
      <c r="H38" s="33"/>
      <c r="I38" s="621" t="s">
        <v>86</v>
      </c>
      <c r="J38" s="584" t="s">
        <v>360</v>
      </c>
      <c r="K38" s="621" t="s">
        <v>87</v>
      </c>
      <c r="L38" s="623" t="s">
        <v>92</v>
      </c>
      <c r="M38" s="624"/>
    </row>
    <row r="39" spans="1:13" ht="12.75">
      <c r="A39" s="18"/>
      <c r="B39" s="18"/>
      <c r="C39" s="33"/>
      <c r="D39" s="33"/>
      <c r="E39" s="33"/>
      <c r="F39" s="33" t="s">
        <v>34</v>
      </c>
      <c r="G39" s="33" t="s">
        <v>35</v>
      </c>
      <c r="H39" s="33" t="s">
        <v>84</v>
      </c>
      <c r="I39" s="622"/>
      <c r="J39" s="585"/>
      <c r="K39" s="622"/>
      <c r="L39" s="625"/>
      <c r="M39" s="626"/>
    </row>
    <row r="40" spans="1:13" ht="12.75">
      <c r="A40" s="23" t="str">
        <f>'[1]Methods&amp;Limits'!A76</f>
        <v>Cetane number</v>
      </c>
      <c r="B40" s="24" t="str">
        <f>'[1]Methods&amp;Limits'!B76</f>
        <v>--</v>
      </c>
      <c r="C40" s="34" t="str">
        <f>'[1]Methods&amp;Limits'!E76</f>
        <v>EN-ISO 5165</v>
      </c>
      <c r="D40" s="34">
        <f>'[1]Methods&amp;Limits'!F76</f>
        <v>1998</v>
      </c>
      <c r="E40" s="34">
        <f>'[1]Methods&amp;Limits'!G76</f>
        <v>4.3</v>
      </c>
      <c r="F40" s="40">
        <f>'[1]Methods&amp;Limits'!H76</f>
        <v>48.463</v>
      </c>
      <c r="G40" s="40"/>
      <c r="H40" s="33">
        <f>IF(D14&lt;F40,"Yes","")</f>
      </c>
      <c r="I40" s="81"/>
      <c r="J40" s="86"/>
      <c r="K40" s="81"/>
      <c r="L40" s="615"/>
      <c r="M40" s="616"/>
    </row>
    <row r="41" spans="1:13" ht="12.75">
      <c r="A41" s="52" t="str">
        <f>'[1]Methods&amp;Limits'!A77</f>
        <v>Density at 15 oC</v>
      </c>
      <c r="B41" s="53" t="str">
        <f>'[1]Methods&amp;Limits'!B77</f>
        <v>kg/m3</v>
      </c>
      <c r="C41" s="34" t="str">
        <f>'[1]Methods&amp;Limits'!E77</f>
        <v>EN-ISO 3675</v>
      </c>
      <c r="D41" s="34">
        <f>'[1]Methods&amp;Limits'!F77</f>
        <v>1998</v>
      </c>
      <c r="E41" s="94">
        <f>'[1]Methods&amp;Limits'!G77</f>
        <v>1.2</v>
      </c>
      <c r="F41" s="40"/>
      <c r="G41" s="40">
        <f>'[1]Methods&amp;Limits'!I77</f>
        <v>845.708</v>
      </c>
      <c r="H41" s="33">
        <f>IF(E15&gt;G41,"Yes","")</f>
      </c>
      <c r="I41" s="81"/>
      <c r="J41" s="86"/>
      <c r="K41" s="81"/>
      <c r="L41" s="615"/>
      <c r="M41" s="616"/>
    </row>
    <row r="42" spans="1:13" ht="12.75">
      <c r="A42" s="97">
        <f>'[1]Methods&amp;Limits'!A78</f>
        <v>0</v>
      </c>
      <c r="B42" s="58">
        <f>'[1]Methods&amp;Limits'!B78</f>
        <v>0</v>
      </c>
      <c r="C42" s="34"/>
      <c r="D42" s="34"/>
      <c r="E42" s="277"/>
      <c r="F42" s="40"/>
      <c r="G42" s="40"/>
      <c r="H42" s="33"/>
      <c r="I42" s="81"/>
      <c r="J42" s="86"/>
      <c r="K42" s="81"/>
      <c r="L42" s="615"/>
      <c r="M42" s="616"/>
    </row>
    <row r="43" spans="1:13" ht="12.75">
      <c r="A43" s="23" t="str">
        <f>'[1]Methods&amp;Limits'!A79</f>
        <v>Distillation -- 95% Point</v>
      </c>
      <c r="B43" s="25" t="str">
        <f>'[1]Methods&amp;Limits'!B79</f>
        <v>oC</v>
      </c>
      <c r="C43" s="34" t="str">
        <f>'[1]Methods&amp;Limits'!E79</f>
        <v>EN-ISO 3405</v>
      </c>
      <c r="D43" s="34">
        <f>'[1]Methods&amp;Limits'!F79</f>
        <v>2000</v>
      </c>
      <c r="E43" s="340">
        <f>'[1]Methods&amp;Limits'!$G$79</f>
        <v>10</v>
      </c>
      <c r="F43" s="40"/>
      <c r="G43" s="40">
        <f>L16+0.361*1.645*$E43</f>
        <v>365.93845</v>
      </c>
      <c r="H43" s="33">
        <f>IF(E16&gt;G43,"Yes","")</f>
      </c>
      <c r="I43" s="81"/>
      <c r="J43" s="86"/>
      <c r="K43" s="81"/>
      <c r="L43" s="615"/>
      <c r="M43" s="616"/>
    </row>
    <row r="44" spans="1:13" ht="12.75">
      <c r="A44" s="27" t="str">
        <f>'[1]Methods&amp;Limits'!A80</f>
        <v>Polycyclic aromatic hydrocarbons</v>
      </c>
      <c r="B44" s="28" t="str">
        <f>'[1]Methods&amp;Limits'!B80</f>
        <v>% (m/m)</v>
      </c>
      <c r="C44" s="34" t="str">
        <f>'[1]Methods&amp;Limits'!E80</f>
        <v>IP 391</v>
      </c>
      <c r="D44" s="34">
        <f>'[1]Methods&amp;Limits'!F80</f>
        <v>1995</v>
      </c>
      <c r="E44" s="34">
        <f>'[1]Methods&amp;Limits'!G80</f>
        <v>3.8</v>
      </c>
      <c r="F44" s="40"/>
      <c r="G44" s="40">
        <f>'[1]Methods&amp;Limits'!I80</f>
        <v>13.242</v>
      </c>
      <c r="H44" s="33">
        <f>IF(E17&gt;G44,"Yes","")</f>
      </c>
      <c r="I44" s="81"/>
      <c r="J44" s="86"/>
      <c r="K44" s="81"/>
      <c r="L44" s="615"/>
      <c r="M44" s="616"/>
    </row>
    <row r="45" spans="1:13" ht="12.75">
      <c r="A45" s="52" t="str">
        <f>'[1]Methods&amp;Limits'!A91</f>
        <v>Sulphur content (sulphur free, from 2005)</v>
      </c>
      <c r="B45" s="53" t="str">
        <f>'[1]Methods&amp;Limits'!B91</f>
        <v>mg/kg</v>
      </c>
      <c r="C45" s="34"/>
      <c r="D45" s="34"/>
      <c r="E45" s="40"/>
      <c r="F45" s="40"/>
      <c r="G45" s="40"/>
      <c r="H45" s="33"/>
      <c r="I45" s="81"/>
      <c r="J45" s="86"/>
      <c r="K45" s="81"/>
      <c r="L45" s="615"/>
      <c r="M45" s="616"/>
    </row>
    <row r="46" spans="1:13" ht="12.75">
      <c r="A46" s="27">
        <f>'[1]Methods&amp;Limits'!A92</f>
        <v>0</v>
      </c>
      <c r="B46" s="56">
        <f>'[1]Methods&amp;Limits'!B92</f>
        <v>0</v>
      </c>
      <c r="C46" s="34"/>
      <c r="D46" s="34"/>
      <c r="E46" s="40"/>
      <c r="F46" s="40"/>
      <c r="G46" s="40"/>
      <c r="H46" s="33"/>
      <c r="I46" s="81"/>
      <c r="J46" s="86"/>
      <c r="K46" s="81"/>
      <c r="L46" s="615"/>
      <c r="M46" s="616"/>
    </row>
    <row r="47" spans="1:13" ht="12.75">
      <c r="A47" s="27">
        <f>'[1]Methods&amp;Limits'!A93</f>
        <v>0</v>
      </c>
      <c r="B47" s="56">
        <f>'[1]Methods&amp;Limits'!B93</f>
        <v>0</v>
      </c>
      <c r="C47" s="34"/>
      <c r="D47" s="34"/>
      <c r="E47" s="40"/>
      <c r="F47" s="40"/>
      <c r="G47" s="40"/>
      <c r="H47" s="33"/>
      <c r="I47" s="81"/>
      <c r="J47" s="86"/>
      <c r="K47" s="81"/>
      <c r="L47" s="615"/>
      <c r="M47" s="616"/>
    </row>
    <row r="48" spans="1:13" ht="12.75">
      <c r="A48" s="97">
        <f>'[1]Methods&amp;Limits'!A94</f>
        <v>0</v>
      </c>
      <c r="B48" s="58">
        <f>'[1]Methods&amp;Limits'!B94</f>
        <v>0</v>
      </c>
      <c r="C48" s="34" t="str">
        <f>'[1]Methods&amp;Limits'!E94</f>
        <v>EN ISO 20884</v>
      </c>
      <c r="D48" s="34">
        <f>'[1]Methods&amp;Limits'!F94</f>
        <v>2004</v>
      </c>
      <c r="E48" s="40">
        <f>'[1]Methods&amp;Limits'!G94</f>
        <v>3.1</v>
      </c>
      <c r="F48" s="40"/>
      <c r="G48" s="40">
        <f>'[1]Methods&amp;Limits'!I94</f>
        <v>11.829</v>
      </c>
      <c r="H48" s="33">
        <f>IF(E$18&gt;G48,"Yes","")</f>
      </c>
      <c r="I48" s="81"/>
      <c r="J48" s="81"/>
      <c r="K48" s="81"/>
      <c r="L48" s="332"/>
      <c r="M48" s="333"/>
    </row>
  </sheetData>
  <sheetProtection/>
  <mergeCells count="28">
    <mergeCell ref="B3:D3"/>
    <mergeCell ref="B4:D4"/>
    <mergeCell ref="B5:D5"/>
    <mergeCell ref="B6:D6"/>
    <mergeCell ref="J37:M37"/>
    <mergeCell ref="I38:I39"/>
    <mergeCell ref="A32:M32"/>
    <mergeCell ref="B7:D7"/>
    <mergeCell ref="M11:N11"/>
    <mergeCell ref="M12:N12"/>
    <mergeCell ref="A22:D22"/>
    <mergeCell ref="E23:N24"/>
    <mergeCell ref="E25:N25"/>
    <mergeCell ref="F38:G38"/>
    <mergeCell ref="E26:N27"/>
    <mergeCell ref="E28:N28"/>
    <mergeCell ref="C37:I37"/>
    <mergeCell ref="J38:J39"/>
    <mergeCell ref="K38:K39"/>
    <mergeCell ref="L38:M39"/>
    <mergeCell ref="L46:M46"/>
    <mergeCell ref="L47:M47"/>
    <mergeCell ref="L44:M44"/>
    <mergeCell ref="L45:M45"/>
    <mergeCell ref="L40:M40"/>
    <mergeCell ref="L41:M41"/>
    <mergeCell ref="L42:M42"/>
    <mergeCell ref="L43:M43"/>
  </mergeCells>
  <printOptions/>
  <pageMargins left="0.75" right="0.75" top="1" bottom="1" header="0.4921259845" footer="0.4921259845"/>
  <pageSetup fitToHeight="1" fitToWidth="1" horizontalDpi="600" verticalDpi="600" orientation="landscape" paperSize="9" scale="67" r:id="rId1"/>
  <headerFooter alignWithMargins="0">
    <oddHeader>&amp;L&amp;F&amp;C&amp;A</oddHeader>
    <oddFooter>&amp;LTemplate v3 ext&amp;CPage &amp;P of &amp;N</oddFooter>
  </headerFooter>
  <rowBreaks count="1" manualBreakCount="1">
    <brk id="42" max="14" man="1"/>
  </rowBreaks>
  <ignoredErrors>
    <ignoredError sqref="B3:D4 E41 E43" unlockedFormula="1"/>
  </ignoredErrors>
</worksheet>
</file>

<file path=xl/worksheets/sheet16.xml><?xml version="1.0" encoding="utf-8"?>
<worksheet xmlns="http://schemas.openxmlformats.org/spreadsheetml/2006/main" xmlns:r="http://schemas.openxmlformats.org/officeDocument/2006/relationships">
  <sheetPr>
    <pageSetUpPr fitToPage="1"/>
  </sheetPr>
  <dimension ref="A1:Z48"/>
  <sheetViews>
    <sheetView showZeros="0" zoomScaleSheetLayoutView="50" zoomScalePageLayoutView="0" workbookViewId="0" topLeftCell="A1">
      <pane ySplit="8" topLeftCell="A9" activePane="bottomLeft" state="frozen"/>
      <selection pane="topLeft" activeCell="P36" sqref="P36"/>
      <selection pane="bottomLeft" activeCell="Q18" sqref="Q18"/>
    </sheetView>
  </sheetViews>
  <sheetFormatPr defaultColWidth="11.421875" defaultRowHeight="12.75"/>
  <cols>
    <col min="1" max="1" width="31.7109375" style="1" customWidth="1"/>
    <col min="2" max="2" width="6.7109375" style="1" customWidth="1"/>
    <col min="3" max="3" width="12.8515625" style="1" bestFit="1" customWidth="1"/>
    <col min="4" max="4" width="8.421875" style="1" bestFit="1" customWidth="1"/>
    <col min="5" max="5" width="19.421875" style="1" bestFit="1" customWidth="1"/>
    <col min="6" max="7" width="10.28125" style="1" customWidth="1"/>
    <col min="8" max="8" width="10.8515625" style="1" bestFit="1" customWidth="1"/>
    <col min="9" max="9" width="12.00390625" style="1" bestFit="1" customWidth="1"/>
    <col min="10" max="10" width="17.00390625" style="1" customWidth="1"/>
    <col min="11" max="11" width="11.57421875" style="1" customWidth="1"/>
    <col min="12" max="12" width="10.28125" style="1" customWidth="1"/>
    <col min="13" max="13" width="20.00390625" style="1" bestFit="1" customWidth="1"/>
    <col min="14" max="14" width="8.8515625" style="1" bestFit="1" customWidth="1"/>
    <col min="15" max="15" width="7.421875" style="1" customWidth="1"/>
    <col min="16" max="16" width="8.140625" style="1" bestFit="1" customWidth="1"/>
    <col min="17" max="17" width="40.7109375" style="1" customWidth="1"/>
    <col min="18" max="18" width="18.7109375" style="1" customWidth="1"/>
    <col min="19" max="19" width="6.28125" style="1" bestFit="1" customWidth="1"/>
    <col min="20" max="20" width="19.421875" style="1" bestFit="1" customWidth="1"/>
    <col min="21" max="21" width="10.421875" style="1" bestFit="1" customWidth="1"/>
    <col min="22" max="22" width="10.8515625" style="1" bestFit="1" customWidth="1"/>
    <col min="23" max="23" width="12.00390625" style="1" bestFit="1" customWidth="1"/>
    <col min="24" max="24" width="13.7109375" style="1" bestFit="1" customWidth="1"/>
    <col min="25" max="25" width="8.140625" style="1" bestFit="1" customWidth="1"/>
    <col min="26" max="26" width="41.421875" style="1" customWidth="1"/>
    <col min="27" max="16384" width="11.421875" style="1" customWidth="1"/>
  </cols>
  <sheetData>
    <row r="1" s="46" customFormat="1" ht="18">
      <c r="A1" s="45" t="s">
        <v>395</v>
      </c>
    </row>
    <row r="2" spans="1:12" ht="5.25" customHeight="1">
      <c r="A2" s="2"/>
      <c r="B2" s="2"/>
      <c r="C2" s="2"/>
      <c r="D2" s="2"/>
      <c r="E2" s="2"/>
      <c r="F2" s="2"/>
      <c r="G2" s="2"/>
      <c r="H2" s="2"/>
      <c r="I2" s="2"/>
      <c r="J2" s="2"/>
      <c r="K2" s="2"/>
      <c r="L2" s="2"/>
    </row>
    <row r="3" spans="1:4" ht="12.75">
      <c r="A3" s="47" t="s">
        <v>30</v>
      </c>
      <c r="B3" s="592" t="str">
        <f>'Contacts&amp;FQMS'!B8</f>
        <v>Italy</v>
      </c>
      <c r="C3" s="593"/>
      <c r="D3" s="594"/>
    </row>
    <row r="4" spans="1:4" ht="12.75">
      <c r="A4" s="47" t="s">
        <v>66</v>
      </c>
      <c r="B4" s="592">
        <f>'Contacts&amp;FQMS'!B7</f>
        <v>2009</v>
      </c>
      <c r="C4" s="593"/>
      <c r="D4" s="594"/>
    </row>
    <row r="5" spans="1:4" ht="12.75">
      <c r="A5" s="268" t="s">
        <v>351</v>
      </c>
      <c r="B5" s="592" t="s">
        <v>0</v>
      </c>
      <c r="C5" s="593"/>
      <c r="D5" s="594"/>
    </row>
    <row r="6" spans="1:4" ht="12.75">
      <c r="A6" s="48" t="s">
        <v>73</v>
      </c>
      <c r="B6" s="630" t="s">
        <v>384</v>
      </c>
      <c r="C6" s="630"/>
      <c r="D6" s="630"/>
    </row>
    <row r="7" spans="1:4" ht="12.75">
      <c r="A7" s="48" t="s">
        <v>74</v>
      </c>
      <c r="B7" s="630" t="s">
        <v>384</v>
      </c>
      <c r="C7" s="630"/>
      <c r="D7" s="630"/>
    </row>
    <row r="8" spans="1:12" ht="6" customHeight="1">
      <c r="A8" s="4"/>
      <c r="B8" s="4"/>
      <c r="C8" s="4"/>
      <c r="D8" s="4"/>
      <c r="E8" s="4"/>
      <c r="F8" s="4"/>
      <c r="G8" s="4"/>
      <c r="H8" s="4"/>
      <c r="I8" s="4"/>
      <c r="J8" s="4"/>
      <c r="K8" s="4"/>
      <c r="L8" s="4"/>
    </row>
    <row r="9" spans="1:12" ht="15.75">
      <c r="A9" s="41" t="s">
        <v>91</v>
      </c>
      <c r="B9" s="4"/>
      <c r="C9" s="4"/>
      <c r="D9" s="4"/>
      <c r="E9" s="4"/>
      <c r="F9" s="4"/>
      <c r="G9" s="4"/>
      <c r="H9" s="4"/>
      <c r="I9" s="4"/>
      <c r="J9" s="4"/>
      <c r="K9" s="4"/>
      <c r="L9" s="4"/>
    </row>
    <row r="10" spans="1:12" ht="5.25" customHeight="1">
      <c r="A10" s="4"/>
      <c r="B10" s="4"/>
      <c r="C10" s="4"/>
      <c r="D10" s="4"/>
      <c r="E10" s="4"/>
      <c r="F10" s="4"/>
      <c r="G10" s="4"/>
      <c r="H10" s="4"/>
      <c r="I10" s="4"/>
      <c r="J10" s="4"/>
      <c r="K10" s="4"/>
      <c r="L10" s="4"/>
    </row>
    <row r="11" spans="1:14" ht="14.25" customHeight="1">
      <c r="A11" s="5" t="s">
        <v>67</v>
      </c>
      <c r="B11" s="5" t="s">
        <v>32</v>
      </c>
      <c r="C11" s="6" t="s">
        <v>33</v>
      </c>
      <c r="D11" s="7"/>
      <c r="E11" s="7"/>
      <c r="F11" s="7"/>
      <c r="G11" s="7"/>
      <c r="H11" s="8"/>
      <c r="I11" s="9" t="s">
        <v>76</v>
      </c>
      <c r="J11" s="10"/>
      <c r="K11" s="10"/>
      <c r="L11" s="11"/>
      <c r="M11" s="631" t="s">
        <v>273</v>
      </c>
      <c r="N11" s="632"/>
    </row>
    <row r="12" spans="1:14" s="31" customFormat="1" ht="16.5" customHeight="1">
      <c r="A12" s="12"/>
      <c r="B12" s="12"/>
      <c r="C12" s="13"/>
      <c r="D12" s="14"/>
      <c r="E12" s="14"/>
      <c r="F12" s="14"/>
      <c r="G12" s="14"/>
      <c r="H12" s="15"/>
      <c r="I12" s="278" t="s">
        <v>68</v>
      </c>
      <c r="J12" s="267"/>
      <c r="K12" s="279" t="s">
        <v>69</v>
      </c>
      <c r="L12" s="280"/>
      <c r="M12" s="597" t="s">
        <v>274</v>
      </c>
      <c r="N12" s="598"/>
    </row>
    <row r="13" spans="1:14" s="31" customFormat="1" ht="22.5">
      <c r="A13" s="18"/>
      <c r="B13" s="18"/>
      <c r="C13" s="19" t="s">
        <v>75</v>
      </c>
      <c r="D13" s="20" t="s">
        <v>34</v>
      </c>
      <c r="E13" s="20" t="s">
        <v>35</v>
      </c>
      <c r="F13" s="358" t="s">
        <v>361</v>
      </c>
      <c r="G13" s="20" t="s">
        <v>36</v>
      </c>
      <c r="H13" s="19" t="s">
        <v>70</v>
      </c>
      <c r="I13" s="21" t="s">
        <v>34</v>
      </c>
      <c r="J13" s="21" t="s">
        <v>35</v>
      </c>
      <c r="K13" s="21" t="s">
        <v>34</v>
      </c>
      <c r="L13" s="22" t="s">
        <v>35</v>
      </c>
      <c r="M13" s="269" t="s">
        <v>77</v>
      </c>
      <c r="N13" s="211" t="s">
        <v>88</v>
      </c>
    </row>
    <row r="14" spans="1:14" ht="12.75">
      <c r="A14" s="214" t="s">
        <v>29</v>
      </c>
      <c r="B14" s="215" t="s">
        <v>15</v>
      </c>
      <c r="C14" s="216">
        <v>87</v>
      </c>
      <c r="D14" s="218">
        <v>49.9</v>
      </c>
      <c r="E14" s="217">
        <v>60.1</v>
      </c>
      <c r="F14" s="218"/>
      <c r="G14" s="217">
        <v>52.7</v>
      </c>
      <c r="H14" s="364">
        <v>1.9</v>
      </c>
      <c r="I14" s="216">
        <v>51</v>
      </c>
      <c r="J14" s="216" t="s">
        <v>15</v>
      </c>
      <c r="K14" s="270">
        <v>51</v>
      </c>
      <c r="L14" s="220" t="s">
        <v>15</v>
      </c>
      <c r="M14" s="233" t="s">
        <v>7</v>
      </c>
      <c r="N14" s="234">
        <v>1998</v>
      </c>
    </row>
    <row r="15" spans="1:14" ht="12.75" customHeight="1">
      <c r="A15" s="214" t="s">
        <v>8</v>
      </c>
      <c r="B15" s="259" t="s">
        <v>28</v>
      </c>
      <c r="C15" s="216">
        <v>100</v>
      </c>
      <c r="D15" s="217">
        <v>825.6</v>
      </c>
      <c r="E15" s="217">
        <v>842.4</v>
      </c>
      <c r="F15" s="218"/>
      <c r="G15" s="217">
        <v>834.2</v>
      </c>
      <c r="H15" s="364">
        <v>4</v>
      </c>
      <c r="I15" s="216"/>
      <c r="J15" s="216">
        <v>845</v>
      </c>
      <c r="K15" s="271"/>
      <c r="L15" s="223">
        <v>845</v>
      </c>
      <c r="M15" s="261" t="s">
        <v>9</v>
      </c>
      <c r="N15" s="261">
        <v>1998</v>
      </c>
    </row>
    <row r="16" spans="1:14" ht="12.75" customHeight="1">
      <c r="A16" s="214" t="s">
        <v>72</v>
      </c>
      <c r="B16" s="272" t="s">
        <v>27</v>
      </c>
      <c r="C16" s="216">
        <v>100</v>
      </c>
      <c r="D16" s="217">
        <v>334.9</v>
      </c>
      <c r="E16" s="217">
        <v>360.7</v>
      </c>
      <c r="F16" s="217"/>
      <c r="G16" s="217">
        <v>351.3</v>
      </c>
      <c r="H16" s="364">
        <v>5.4</v>
      </c>
      <c r="I16" s="216"/>
      <c r="J16" s="216">
        <v>360</v>
      </c>
      <c r="K16" s="271"/>
      <c r="L16" s="223">
        <v>360</v>
      </c>
      <c r="M16" s="261" t="s">
        <v>278</v>
      </c>
      <c r="N16" s="261">
        <v>2000</v>
      </c>
    </row>
    <row r="17" spans="1:14" ht="12.75">
      <c r="A17" s="273" t="s">
        <v>10</v>
      </c>
      <c r="B17" s="241" t="s">
        <v>18</v>
      </c>
      <c r="C17" s="242">
        <v>47</v>
      </c>
      <c r="D17" s="368">
        <v>0.3</v>
      </c>
      <c r="E17" s="243">
        <v>7.3</v>
      </c>
      <c r="F17" s="243"/>
      <c r="G17" s="368">
        <v>4.3</v>
      </c>
      <c r="H17" s="371">
        <v>1.6</v>
      </c>
      <c r="I17" s="242"/>
      <c r="J17" s="242">
        <v>11</v>
      </c>
      <c r="K17" s="271"/>
      <c r="L17" s="237">
        <v>11</v>
      </c>
      <c r="M17" s="261" t="s">
        <v>11</v>
      </c>
      <c r="N17" s="261">
        <v>2000</v>
      </c>
    </row>
    <row r="18" spans="1:14" ht="45">
      <c r="A18" s="334" t="s">
        <v>54</v>
      </c>
      <c r="B18" s="259" t="s">
        <v>21</v>
      </c>
      <c r="C18" s="216">
        <v>100</v>
      </c>
      <c r="D18" s="217">
        <v>4.3</v>
      </c>
      <c r="E18" s="217">
        <v>10.9</v>
      </c>
      <c r="F18" s="281"/>
      <c r="G18" s="217">
        <v>7.6</v>
      </c>
      <c r="H18" s="364">
        <v>1.5</v>
      </c>
      <c r="I18" s="216"/>
      <c r="J18" s="216">
        <v>10</v>
      </c>
      <c r="K18" s="271"/>
      <c r="L18" s="223">
        <v>10</v>
      </c>
      <c r="M18" s="261" t="s">
        <v>344</v>
      </c>
      <c r="N18" s="335" t="s">
        <v>345</v>
      </c>
    </row>
    <row r="19" spans="1:26" s="63" customFormat="1" ht="6" customHeight="1">
      <c r="A19" s="91"/>
      <c r="B19" s="91"/>
      <c r="C19" s="91"/>
      <c r="D19" s="91"/>
      <c r="E19" s="91"/>
      <c r="F19" s="91"/>
      <c r="G19" s="91"/>
      <c r="H19" s="91"/>
      <c r="I19" s="91"/>
      <c r="J19" s="91"/>
      <c r="K19" s="91"/>
      <c r="L19" s="91"/>
      <c r="M19" s="38"/>
      <c r="N19" s="38"/>
      <c r="O19" s="38"/>
      <c r="P19" s="38"/>
      <c r="Q19" s="37"/>
      <c r="R19" s="39"/>
      <c r="S19" s="39"/>
      <c r="T19" s="39"/>
      <c r="U19" s="38"/>
      <c r="V19" s="38"/>
      <c r="W19" s="37"/>
      <c r="X19" s="36"/>
      <c r="Y19" s="36"/>
      <c r="Z19" s="36"/>
    </row>
    <row r="20" spans="1:12" s="63" customFormat="1" ht="15.75">
      <c r="A20" s="42" t="s">
        <v>90</v>
      </c>
      <c r="B20" s="29"/>
      <c r="C20" s="29"/>
      <c r="D20" s="29"/>
      <c r="E20" s="29"/>
      <c r="F20" s="29"/>
      <c r="G20" s="29"/>
      <c r="H20" s="29"/>
      <c r="I20" s="29"/>
      <c r="J20" s="29"/>
      <c r="K20" s="29"/>
      <c r="L20" s="29"/>
    </row>
    <row r="21" spans="1:12" ht="5.25" customHeight="1">
      <c r="A21" s="2"/>
      <c r="B21" s="2"/>
      <c r="C21" s="2"/>
      <c r="D21" s="2"/>
      <c r="E21" s="2"/>
      <c r="F21" s="2"/>
      <c r="G21" s="2"/>
      <c r="H21" s="2"/>
      <c r="I21" s="2"/>
      <c r="J21" s="2"/>
      <c r="K21" s="2"/>
      <c r="L21" s="2"/>
    </row>
    <row r="22" spans="1:12" ht="12.75">
      <c r="A22" s="617" t="s">
        <v>56</v>
      </c>
      <c r="B22" s="618"/>
      <c r="C22" s="618"/>
      <c r="D22" s="618"/>
      <c r="E22" s="2"/>
      <c r="F22" s="2"/>
      <c r="G22" s="2"/>
      <c r="H22" s="2"/>
      <c r="I22" s="2"/>
      <c r="J22" s="2"/>
      <c r="K22" s="2"/>
      <c r="L22" s="2"/>
    </row>
    <row r="23" spans="1:14" s="275" customFormat="1" ht="12.75" customHeight="1">
      <c r="A23" s="259" t="s">
        <v>57</v>
      </c>
      <c r="B23" s="274">
        <v>48</v>
      </c>
      <c r="C23" s="259" t="s">
        <v>62</v>
      </c>
      <c r="D23" s="388"/>
      <c r="E23" s="619" t="s">
        <v>283</v>
      </c>
      <c r="F23" s="620"/>
      <c r="G23" s="620"/>
      <c r="H23" s="620"/>
      <c r="I23" s="620"/>
      <c r="J23" s="620"/>
      <c r="K23" s="620"/>
      <c r="L23" s="620"/>
      <c r="M23" s="620"/>
      <c r="N23" s="620"/>
    </row>
    <row r="24" spans="1:14" s="275" customFormat="1" ht="12.75">
      <c r="A24" s="259" t="s">
        <v>58</v>
      </c>
      <c r="B24" s="274">
        <v>29</v>
      </c>
      <c r="C24" s="259" t="s">
        <v>24</v>
      </c>
      <c r="D24" s="388"/>
      <c r="E24" s="619"/>
      <c r="F24" s="620"/>
      <c r="G24" s="620"/>
      <c r="H24" s="620"/>
      <c r="I24" s="620"/>
      <c r="J24" s="620"/>
      <c r="K24" s="620"/>
      <c r="L24" s="620"/>
      <c r="M24" s="620"/>
      <c r="N24" s="620"/>
    </row>
    <row r="25" spans="1:14" s="275" customFormat="1" ht="12.75" customHeight="1">
      <c r="A25" s="259" t="s">
        <v>59</v>
      </c>
      <c r="B25" s="274">
        <v>2</v>
      </c>
      <c r="C25" s="259" t="s">
        <v>25</v>
      </c>
      <c r="D25" s="388"/>
      <c r="E25" s="619" t="s">
        <v>12</v>
      </c>
      <c r="F25" s="620"/>
      <c r="G25" s="620"/>
      <c r="H25" s="620"/>
      <c r="I25" s="620"/>
      <c r="J25" s="620"/>
      <c r="K25" s="620"/>
      <c r="L25" s="620"/>
      <c r="M25" s="620"/>
      <c r="N25" s="620"/>
    </row>
    <row r="26" spans="1:14" s="275" customFormat="1" ht="12.75" customHeight="1">
      <c r="A26" s="259" t="s">
        <v>23</v>
      </c>
      <c r="B26" s="388"/>
      <c r="C26" s="259" t="s">
        <v>63</v>
      </c>
      <c r="D26" s="388"/>
      <c r="E26" s="619" t="s">
        <v>13</v>
      </c>
      <c r="F26" s="620"/>
      <c r="G26" s="620"/>
      <c r="H26" s="620"/>
      <c r="I26" s="620"/>
      <c r="J26" s="620"/>
      <c r="K26" s="620"/>
      <c r="L26" s="620"/>
      <c r="M26" s="620"/>
      <c r="N26" s="620"/>
    </row>
    <row r="27" spans="1:14" s="275" customFormat="1" ht="12.75">
      <c r="A27" s="259" t="s">
        <v>60</v>
      </c>
      <c r="B27" s="388"/>
      <c r="C27" s="259" t="s">
        <v>26</v>
      </c>
      <c r="D27" s="274"/>
      <c r="E27" s="619"/>
      <c r="F27" s="620"/>
      <c r="G27" s="620"/>
      <c r="H27" s="620"/>
      <c r="I27" s="620"/>
      <c r="J27" s="620"/>
      <c r="K27" s="620"/>
      <c r="L27" s="620"/>
      <c r="M27" s="620"/>
      <c r="N27" s="620"/>
    </row>
    <row r="28" spans="1:14" s="275" customFormat="1" ht="13.5" customHeight="1" thickBot="1">
      <c r="A28" s="259" t="s">
        <v>61</v>
      </c>
      <c r="B28" s="388"/>
      <c r="C28" s="259" t="s">
        <v>64</v>
      </c>
      <c r="D28" s="276">
        <v>21</v>
      </c>
      <c r="E28" s="619" t="s">
        <v>14</v>
      </c>
      <c r="F28" s="620"/>
      <c r="G28" s="620"/>
      <c r="H28" s="620"/>
      <c r="I28" s="620"/>
      <c r="J28" s="620"/>
      <c r="K28" s="620"/>
      <c r="L28" s="620"/>
      <c r="M28" s="620"/>
      <c r="N28" s="620"/>
    </row>
    <row r="29" spans="3:12" ht="13.5" thickBot="1">
      <c r="C29" s="263" t="s">
        <v>65</v>
      </c>
      <c r="D29" s="264">
        <f>SUM(B23:B28,D23:D28)</f>
        <v>100</v>
      </c>
      <c r="E29" s="2"/>
      <c r="F29" s="2"/>
      <c r="G29" s="2"/>
      <c r="H29" s="2"/>
      <c r="I29" s="2"/>
      <c r="J29" s="2"/>
      <c r="K29" s="2"/>
      <c r="L29" s="2"/>
    </row>
    <row r="30" ht="6" customHeight="1"/>
    <row r="31" spans="1:13" ht="12.75">
      <c r="A31" s="89" t="s">
        <v>139</v>
      </c>
      <c r="B31" s="63"/>
      <c r="C31" s="90"/>
      <c r="D31" s="63"/>
      <c r="E31" s="63"/>
      <c r="F31" s="63"/>
      <c r="G31" s="63"/>
      <c r="H31" s="63"/>
      <c r="I31" s="63"/>
      <c r="J31" s="63"/>
      <c r="K31" s="63"/>
      <c r="L31" s="63"/>
      <c r="M31" s="63"/>
    </row>
    <row r="32" spans="1:14" ht="44.25" customHeight="1">
      <c r="A32" s="633" t="s">
        <v>405</v>
      </c>
      <c r="B32" s="634"/>
      <c r="C32" s="634"/>
      <c r="D32" s="634"/>
      <c r="E32" s="634"/>
      <c r="F32" s="634"/>
      <c r="G32" s="634"/>
      <c r="H32" s="634"/>
      <c r="I32" s="634"/>
      <c r="J32" s="634"/>
      <c r="K32" s="634"/>
      <c r="L32" s="634"/>
      <c r="M32" s="634"/>
      <c r="N32" s="635"/>
    </row>
    <row r="33" spans="1:13" ht="6" customHeight="1">
      <c r="A33" s="29"/>
      <c r="B33" s="29"/>
      <c r="C33" s="29"/>
      <c r="D33" s="29"/>
      <c r="E33" s="29"/>
      <c r="F33" s="29"/>
      <c r="G33" s="29"/>
      <c r="H33" s="29"/>
      <c r="I33" s="29"/>
      <c r="J33" s="29"/>
      <c r="K33" s="29"/>
      <c r="L33" s="29"/>
      <c r="M33" s="63"/>
    </row>
    <row r="34" ht="6" customHeight="1">
      <c r="A34" s="80"/>
    </row>
    <row r="35" ht="15.75">
      <c r="A35" s="265" t="s">
        <v>89</v>
      </c>
    </row>
    <row r="36" ht="6" customHeight="1"/>
    <row r="37" spans="1:14" ht="12.75">
      <c r="A37" s="5" t="s">
        <v>67</v>
      </c>
      <c r="B37" s="5" t="s">
        <v>32</v>
      </c>
      <c r="C37" s="449" t="s">
        <v>350</v>
      </c>
      <c r="D37" s="450"/>
      <c r="E37" s="450"/>
      <c r="F37" s="450"/>
      <c r="G37" s="450"/>
      <c r="H37" s="450"/>
      <c r="I37" s="458"/>
      <c r="J37" s="449" t="s">
        <v>85</v>
      </c>
      <c r="K37" s="586"/>
      <c r="L37" s="586"/>
      <c r="M37" s="612"/>
      <c r="N37" s="351"/>
    </row>
    <row r="38" spans="1:13" ht="12.75" customHeight="1">
      <c r="A38" s="12"/>
      <c r="B38" s="12"/>
      <c r="C38" s="33" t="s">
        <v>77</v>
      </c>
      <c r="D38" s="33" t="s">
        <v>88</v>
      </c>
      <c r="E38" s="33" t="s">
        <v>78</v>
      </c>
      <c r="F38" s="447" t="s">
        <v>83</v>
      </c>
      <c r="G38" s="448"/>
      <c r="H38" s="33"/>
      <c r="I38" s="621" t="s">
        <v>86</v>
      </c>
      <c r="J38" s="584" t="s">
        <v>360</v>
      </c>
      <c r="K38" s="621" t="s">
        <v>87</v>
      </c>
      <c r="L38" s="623" t="s">
        <v>92</v>
      </c>
      <c r="M38" s="624"/>
    </row>
    <row r="39" spans="1:13" ht="12.75">
      <c r="A39" s="18"/>
      <c r="B39" s="18"/>
      <c r="C39" s="33"/>
      <c r="D39" s="33"/>
      <c r="E39" s="33"/>
      <c r="F39" s="33" t="s">
        <v>34</v>
      </c>
      <c r="G39" s="33" t="s">
        <v>35</v>
      </c>
      <c r="H39" s="33" t="s">
        <v>84</v>
      </c>
      <c r="I39" s="622"/>
      <c r="J39" s="585"/>
      <c r="K39" s="622"/>
      <c r="L39" s="625"/>
      <c r="M39" s="626"/>
    </row>
    <row r="40" spans="1:13" ht="12.75">
      <c r="A40" s="23" t="str">
        <f>'[1]Methods&amp;Limits'!A76</f>
        <v>Cetane number</v>
      </c>
      <c r="B40" s="24" t="str">
        <f>'[1]Methods&amp;Limits'!B76</f>
        <v>--</v>
      </c>
      <c r="C40" s="34" t="str">
        <f>'[1]Methods&amp;Limits'!E76</f>
        <v>EN-ISO 5165</v>
      </c>
      <c r="D40" s="34">
        <f>'[1]Methods&amp;Limits'!F76</f>
        <v>1998</v>
      </c>
      <c r="E40" s="34">
        <f>'[1]Methods&amp;Limits'!G76</f>
        <v>4.3</v>
      </c>
      <c r="F40" s="40">
        <f>'[1]Methods&amp;Limits'!H76</f>
        <v>48.463</v>
      </c>
      <c r="G40" s="40"/>
      <c r="H40" s="33">
        <f>IF(D14&lt;F40,"Yes","")</f>
      </c>
      <c r="I40" s="81"/>
      <c r="J40" s="86"/>
      <c r="K40" s="81"/>
      <c r="L40" s="615"/>
      <c r="M40" s="616"/>
    </row>
    <row r="41" spans="1:13" ht="12.75">
      <c r="A41" s="52" t="str">
        <f>'[1]Methods&amp;Limits'!A77</f>
        <v>Density at 15 oC</v>
      </c>
      <c r="B41" s="53" t="str">
        <f>'[1]Methods&amp;Limits'!B77</f>
        <v>kg/m3</v>
      </c>
      <c r="C41" s="34" t="str">
        <f>'[1]Methods&amp;Limits'!E77</f>
        <v>EN-ISO 3675</v>
      </c>
      <c r="D41" s="34">
        <f>'[1]Methods&amp;Limits'!F77</f>
        <v>1998</v>
      </c>
      <c r="E41" s="94">
        <f>'[1]Methods&amp;Limits'!G77</f>
        <v>1.2</v>
      </c>
      <c r="F41" s="40"/>
      <c r="G41" s="40">
        <f>'[1]Methods&amp;Limits'!I77</f>
        <v>845.708</v>
      </c>
      <c r="H41" s="33">
        <f>IF(E15&gt;G41,"Yes","")</f>
      </c>
      <c r="I41" s="81"/>
      <c r="J41" s="86"/>
      <c r="K41" s="81"/>
      <c r="L41" s="615"/>
      <c r="M41" s="616"/>
    </row>
    <row r="42" spans="1:13" ht="12.75">
      <c r="A42" s="97">
        <f>'[1]Methods&amp;Limits'!A78</f>
        <v>0</v>
      </c>
      <c r="B42" s="58">
        <f>'[1]Methods&amp;Limits'!B78</f>
        <v>0</v>
      </c>
      <c r="C42" s="34"/>
      <c r="D42" s="34"/>
      <c r="E42" s="277"/>
      <c r="F42" s="40"/>
      <c r="G42" s="40"/>
      <c r="H42" s="33"/>
      <c r="I42" s="81"/>
      <c r="J42" s="86"/>
      <c r="K42" s="81"/>
      <c r="L42" s="615"/>
      <c r="M42" s="616"/>
    </row>
    <row r="43" spans="1:13" ht="12.75">
      <c r="A43" s="23" t="str">
        <f>'[1]Methods&amp;Limits'!A79</f>
        <v>Distillation -- 95% Point</v>
      </c>
      <c r="B43" s="25" t="str">
        <f>'[1]Methods&amp;Limits'!B79</f>
        <v>oC</v>
      </c>
      <c r="C43" s="34" t="str">
        <f>'[1]Methods&amp;Limits'!E79</f>
        <v>EN-ISO 3405</v>
      </c>
      <c r="D43" s="34">
        <f>'[1]Methods&amp;Limits'!F79</f>
        <v>2000</v>
      </c>
      <c r="E43" s="340">
        <f>'[1]Methods&amp;Limits'!$G$79</f>
        <v>10</v>
      </c>
      <c r="F43" s="40"/>
      <c r="G43" s="40">
        <f>L16+0.361*1.645*$E43</f>
        <v>365.93845</v>
      </c>
      <c r="H43" s="33">
        <f>IF(E16&gt;G43,"Yes","")</f>
      </c>
      <c r="I43" s="81"/>
      <c r="J43" s="86"/>
      <c r="K43" s="81"/>
      <c r="L43" s="615"/>
      <c r="M43" s="616"/>
    </row>
    <row r="44" spans="1:13" ht="12.75">
      <c r="A44" s="27" t="str">
        <f>'[1]Methods&amp;Limits'!A80</f>
        <v>Polycyclic aromatic hydrocarbons</v>
      </c>
      <c r="B44" s="28" t="str">
        <f>'[1]Methods&amp;Limits'!B80</f>
        <v>% (m/m)</v>
      </c>
      <c r="C44" s="34" t="str">
        <f>'[1]Methods&amp;Limits'!E80</f>
        <v>IP 391</v>
      </c>
      <c r="D44" s="34">
        <f>'[1]Methods&amp;Limits'!F80</f>
        <v>1995</v>
      </c>
      <c r="E44" s="34">
        <f>'[1]Methods&amp;Limits'!G80</f>
        <v>3.8</v>
      </c>
      <c r="F44" s="40"/>
      <c r="G44" s="40">
        <f>'[1]Methods&amp;Limits'!I80</f>
        <v>13.242</v>
      </c>
      <c r="H44" s="33">
        <f>IF(E17&gt;G44,"Yes","")</f>
      </c>
      <c r="I44" s="81"/>
      <c r="J44" s="86"/>
      <c r="K44" s="81"/>
      <c r="L44" s="615"/>
      <c r="M44" s="616"/>
    </row>
    <row r="45" spans="1:13" ht="12.75">
      <c r="A45" s="52" t="str">
        <f>'[1]Methods&amp;Limits'!A91</f>
        <v>Sulphur content (sulphur free, from 2005)</v>
      </c>
      <c r="B45" s="53" t="str">
        <f>'[1]Methods&amp;Limits'!B91</f>
        <v>mg/kg</v>
      </c>
      <c r="C45" s="34"/>
      <c r="D45" s="34"/>
      <c r="E45" s="40"/>
      <c r="F45" s="40"/>
      <c r="G45" s="40"/>
      <c r="H45" s="33"/>
      <c r="I45" s="81"/>
      <c r="J45" s="86"/>
      <c r="K45" s="81"/>
      <c r="L45" s="615"/>
      <c r="M45" s="616"/>
    </row>
    <row r="46" spans="1:13" ht="12.75">
      <c r="A46" s="27">
        <f>'[1]Methods&amp;Limits'!A92</f>
        <v>0</v>
      </c>
      <c r="B46" s="56">
        <f>'[1]Methods&amp;Limits'!B92</f>
        <v>0</v>
      </c>
      <c r="C46" s="34"/>
      <c r="D46" s="34"/>
      <c r="E46" s="40"/>
      <c r="F46" s="40"/>
      <c r="G46" s="40"/>
      <c r="H46" s="33"/>
      <c r="I46" s="81"/>
      <c r="J46" s="86"/>
      <c r="K46" s="81"/>
      <c r="L46" s="615"/>
      <c r="M46" s="616"/>
    </row>
    <row r="47" spans="1:13" ht="12.75">
      <c r="A47" s="27">
        <f>'[1]Methods&amp;Limits'!A93</f>
        <v>0</v>
      </c>
      <c r="B47" s="56">
        <f>'[1]Methods&amp;Limits'!B93</f>
        <v>0</v>
      </c>
      <c r="C47" s="34"/>
      <c r="D47" s="34"/>
      <c r="E47" s="40"/>
      <c r="F47" s="40"/>
      <c r="G47" s="40"/>
      <c r="H47" s="33"/>
      <c r="I47" s="81"/>
      <c r="J47" s="86"/>
      <c r="K47" s="81"/>
      <c r="L47" s="615"/>
      <c r="M47" s="616"/>
    </row>
    <row r="48" spans="1:13" ht="12.75">
      <c r="A48" s="97">
        <f>'[1]Methods&amp;Limits'!A94</f>
        <v>0</v>
      </c>
      <c r="B48" s="58">
        <f>'[1]Methods&amp;Limits'!B94</f>
        <v>0</v>
      </c>
      <c r="C48" s="34" t="str">
        <f>'[1]Methods&amp;Limits'!E94</f>
        <v>EN ISO 20884</v>
      </c>
      <c r="D48" s="34">
        <f>'[1]Methods&amp;Limits'!F94</f>
        <v>2004</v>
      </c>
      <c r="E48" s="40">
        <f>'[1]Methods&amp;Limits'!G94</f>
        <v>3.1</v>
      </c>
      <c r="F48" s="40"/>
      <c r="G48" s="40">
        <f>'[1]Methods&amp;Limits'!I94</f>
        <v>11.829</v>
      </c>
      <c r="H48" s="33">
        <f>IF(E$18&gt;G48,"Yes","")</f>
      </c>
      <c r="I48" s="81"/>
      <c r="J48" s="81"/>
      <c r="K48" s="81"/>
      <c r="L48" s="332"/>
      <c r="M48" s="333"/>
    </row>
  </sheetData>
  <sheetProtection/>
  <mergeCells count="28">
    <mergeCell ref="B3:D3"/>
    <mergeCell ref="B4:D4"/>
    <mergeCell ref="B5:D5"/>
    <mergeCell ref="B6:D6"/>
    <mergeCell ref="L40:M40"/>
    <mergeCell ref="L41:M41"/>
    <mergeCell ref="L42:M42"/>
    <mergeCell ref="L45:M45"/>
    <mergeCell ref="L46:M46"/>
    <mergeCell ref="B7:D7"/>
    <mergeCell ref="M11:N11"/>
    <mergeCell ref="M12:N12"/>
    <mergeCell ref="L47:M47"/>
    <mergeCell ref="L43:M43"/>
    <mergeCell ref="L44:M44"/>
    <mergeCell ref="C37:I37"/>
    <mergeCell ref="J37:M37"/>
    <mergeCell ref="F38:G38"/>
    <mergeCell ref="I38:I39"/>
    <mergeCell ref="J38:J39"/>
    <mergeCell ref="K38:K39"/>
    <mergeCell ref="L38:M39"/>
    <mergeCell ref="A32:N32"/>
    <mergeCell ref="A22:D22"/>
    <mergeCell ref="E23:N24"/>
    <mergeCell ref="E25:N25"/>
    <mergeCell ref="E26:N27"/>
    <mergeCell ref="E28:N28"/>
  </mergeCells>
  <printOptions/>
  <pageMargins left="0.75" right="0.75" top="1" bottom="1" header="0.4921259845" footer="0.4921259845"/>
  <pageSetup fitToHeight="1" fitToWidth="1" horizontalDpi="600" verticalDpi="600" orientation="landscape" paperSize="9" scale="67" r:id="rId1"/>
  <headerFooter alignWithMargins="0">
    <oddHeader>&amp;L&amp;F&amp;C&amp;A</oddHeader>
    <oddFooter>&amp;LTemplate v3 ext&amp;CPage &amp;P of &amp;N</oddFooter>
  </headerFooter>
  <ignoredErrors>
    <ignoredError sqref="B3:D4 E41 E43" unlockedFormula="1"/>
  </ignoredErrors>
</worksheet>
</file>

<file path=xl/worksheets/sheet17.xml><?xml version="1.0" encoding="utf-8"?>
<worksheet xmlns="http://schemas.openxmlformats.org/spreadsheetml/2006/main" xmlns:r="http://schemas.openxmlformats.org/officeDocument/2006/relationships">
  <dimension ref="A1:Z48"/>
  <sheetViews>
    <sheetView zoomScaleSheetLayoutView="50" zoomScalePageLayoutView="0" workbookViewId="0" topLeftCell="A1">
      <selection activeCell="I6" sqref="I6"/>
    </sheetView>
  </sheetViews>
  <sheetFormatPr defaultColWidth="11.421875" defaultRowHeight="12.75"/>
  <cols>
    <col min="1" max="1" width="31.7109375" style="1" customWidth="1"/>
    <col min="2" max="2" width="6.7109375" style="1" customWidth="1"/>
    <col min="3" max="3" width="12.8515625" style="1" bestFit="1" customWidth="1"/>
    <col min="4" max="4" width="8.421875" style="1" bestFit="1" customWidth="1"/>
    <col min="5" max="5" width="19.421875" style="1" bestFit="1" customWidth="1"/>
    <col min="6" max="7" width="10.28125" style="1" customWidth="1"/>
    <col min="8" max="8" width="10.8515625" style="1" bestFit="1" customWidth="1"/>
    <col min="9" max="9" width="12.00390625" style="1" bestFit="1" customWidth="1"/>
    <col min="10" max="10" width="16.7109375" style="1" customWidth="1"/>
    <col min="11" max="11" width="11.57421875" style="1" customWidth="1"/>
    <col min="12" max="12" width="10.28125" style="1" customWidth="1"/>
    <col min="13" max="13" width="20.00390625" style="1" bestFit="1" customWidth="1"/>
    <col min="14" max="14" width="8.8515625" style="1" bestFit="1" customWidth="1"/>
    <col min="15" max="15" width="4.57421875" style="1" customWidth="1"/>
    <col min="16" max="16" width="8.140625" style="1" bestFit="1" customWidth="1"/>
    <col min="17" max="17" width="40.7109375" style="1" customWidth="1"/>
    <col min="18" max="18" width="18.7109375" style="1" customWidth="1"/>
    <col min="19" max="19" width="6.28125" style="1" bestFit="1" customWidth="1"/>
    <col min="20" max="20" width="19.421875" style="1" bestFit="1" customWidth="1"/>
    <col min="21" max="21" width="10.421875" style="1" bestFit="1" customWidth="1"/>
    <col min="22" max="22" width="10.8515625" style="1" bestFit="1" customWidth="1"/>
    <col min="23" max="23" width="12.00390625" style="1" bestFit="1" customWidth="1"/>
    <col min="24" max="24" width="13.7109375" style="1" bestFit="1" customWidth="1"/>
    <col min="25" max="25" width="8.140625" style="1" bestFit="1" customWidth="1"/>
    <col min="26" max="26" width="41.421875" style="1" customWidth="1"/>
    <col min="27" max="16384" width="11.421875" style="1" customWidth="1"/>
  </cols>
  <sheetData>
    <row r="1" s="46" customFormat="1" ht="18">
      <c r="A1" s="45" t="s">
        <v>395</v>
      </c>
    </row>
    <row r="2" spans="1:12" ht="5.25" customHeight="1">
      <c r="A2" s="2"/>
      <c r="B2" s="2"/>
      <c r="C2" s="2"/>
      <c r="D2" s="2"/>
      <c r="E2" s="2"/>
      <c r="F2" s="2"/>
      <c r="G2" s="2"/>
      <c r="H2" s="2"/>
      <c r="I2" s="2"/>
      <c r="J2" s="2"/>
      <c r="K2" s="2"/>
      <c r="L2" s="2"/>
    </row>
    <row r="3" spans="1:4" ht="12.75">
      <c r="A3" s="47" t="s">
        <v>30</v>
      </c>
      <c r="B3" s="592" t="str">
        <f>'Contacts&amp;FQMS'!B8</f>
        <v>Italy</v>
      </c>
      <c r="C3" s="593"/>
      <c r="D3" s="594"/>
    </row>
    <row r="4" spans="1:4" ht="12.75">
      <c r="A4" s="47" t="s">
        <v>66</v>
      </c>
      <c r="B4" s="592">
        <f>'Contacts&amp;FQMS'!B7</f>
        <v>2009</v>
      </c>
      <c r="C4" s="593"/>
      <c r="D4" s="594"/>
    </row>
    <row r="5" spans="1:4" ht="12.75">
      <c r="A5" s="268" t="s">
        <v>351</v>
      </c>
      <c r="B5" s="592" t="s">
        <v>6</v>
      </c>
      <c r="C5" s="593"/>
      <c r="D5" s="594"/>
    </row>
    <row r="6" spans="1:4" ht="12.75">
      <c r="A6" s="48" t="s">
        <v>73</v>
      </c>
      <c r="B6" s="630" t="s">
        <v>384</v>
      </c>
      <c r="C6" s="630"/>
      <c r="D6" s="630"/>
    </row>
    <row r="7" spans="1:4" ht="12.75">
      <c r="A7" s="48" t="s">
        <v>74</v>
      </c>
      <c r="B7" s="630" t="s">
        <v>384</v>
      </c>
      <c r="C7" s="630"/>
      <c r="D7" s="630"/>
    </row>
    <row r="8" spans="1:12" ht="6" customHeight="1">
      <c r="A8" s="4"/>
      <c r="B8" s="4"/>
      <c r="C8" s="4"/>
      <c r="D8" s="4"/>
      <c r="E8" s="4"/>
      <c r="F8" s="4"/>
      <c r="G8" s="4"/>
      <c r="H8" s="4"/>
      <c r="I8" s="4"/>
      <c r="J8" s="4"/>
      <c r="K8" s="4"/>
      <c r="L8" s="4"/>
    </row>
    <row r="9" spans="1:12" ht="15.75">
      <c r="A9" s="41" t="s">
        <v>91</v>
      </c>
      <c r="B9" s="4"/>
      <c r="C9" s="4"/>
      <c r="D9" s="4"/>
      <c r="E9" s="4"/>
      <c r="F9" s="4"/>
      <c r="G9" s="4"/>
      <c r="H9" s="4"/>
      <c r="I9" s="4"/>
      <c r="J9" s="4"/>
      <c r="K9" s="4"/>
      <c r="L9" s="4"/>
    </row>
    <row r="10" spans="1:12" ht="5.25" customHeight="1">
      <c r="A10" s="4"/>
      <c r="B10" s="4"/>
      <c r="C10" s="4"/>
      <c r="D10" s="4"/>
      <c r="E10" s="4"/>
      <c r="F10" s="4"/>
      <c r="G10" s="4"/>
      <c r="H10" s="4"/>
      <c r="I10" s="4"/>
      <c r="J10" s="4"/>
      <c r="K10" s="4"/>
      <c r="L10" s="4"/>
    </row>
    <row r="11" spans="1:14" ht="14.25" customHeight="1">
      <c r="A11" s="5" t="s">
        <v>67</v>
      </c>
      <c r="B11" s="5" t="s">
        <v>32</v>
      </c>
      <c r="C11" s="6" t="s">
        <v>33</v>
      </c>
      <c r="D11" s="7"/>
      <c r="E11" s="7"/>
      <c r="F11" s="7"/>
      <c r="G11" s="7"/>
      <c r="H11" s="8"/>
      <c r="I11" s="9" t="s">
        <v>76</v>
      </c>
      <c r="J11" s="10"/>
      <c r="K11" s="10"/>
      <c r="L11" s="11"/>
      <c r="M11" s="631" t="s">
        <v>273</v>
      </c>
      <c r="N11" s="632"/>
    </row>
    <row r="12" spans="1:14" s="31" customFormat="1" ht="16.5" customHeight="1">
      <c r="A12" s="12"/>
      <c r="B12" s="12"/>
      <c r="C12" s="13"/>
      <c r="D12" s="14"/>
      <c r="E12" s="14"/>
      <c r="F12" s="14"/>
      <c r="G12" s="14"/>
      <c r="H12" s="15"/>
      <c r="I12" s="278" t="s">
        <v>68</v>
      </c>
      <c r="J12" s="267"/>
      <c r="K12" s="279" t="s">
        <v>69</v>
      </c>
      <c r="L12" s="280"/>
      <c r="M12" s="597" t="s">
        <v>274</v>
      </c>
      <c r="N12" s="598"/>
    </row>
    <row r="13" spans="1:14" s="31" customFormat="1" ht="22.5">
      <c r="A13" s="18"/>
      <c r="B13" s="18"/>
      <c r="C13" s="19" t="s">
        <v>75</v>
      </c>
      <c r="D13" s="20" t="s">
        <v>34</v>
      </c>
      <c r="E13" s="20" t="s">
        <v>35</v>
      </c>
      <c r="F13" s="358" t="s">
        <v>361</v>
      </c>
      <c r="G13" s="20" t="s">
        <v>36</v>
      </c>
      <c r="H13" s="19" t="s">
        <v>70</v>
      </c>
      <c r="I13" s="21" t="s">
        <v>34</v>
      </c>
      <c r="J13" s="21" t="s">
        <v>35</v>
      </c>
      <c r="K13" s="21" t="s">
        <v>34</v>
      </c>
      <c r="L13" s="22" t="s">
        <v>35</v>
      </c>
      <c r="M13" s="269" t="s">
        <v>77</v>
      </c>
      <c r="N13" s="211" t="s">
        <v>88</v>
      </c>
    </row>
    <row r="14" spans="1:14" ht="12.75">
      <c r="A14" s="214" t="s">
        <v>29</v>
      </c>
      <c r="B14" s="215" t="s">
        <v>15</v>
      </c>
      <c r="C14" s="363">
        <f>'Diesel (S)'!C14+'Diesel (W)'!C14</f>
        <v>167</v>
      </c>
      <c r="D14" s="217">
        <f>MIN('Diesel (S)'!D14,'Diesel (W)'!D14)</f>
        <v>49.9</v>
      </c>
      <c r="E14" s="217">
        <f>MAX('Diesel (S)'!E14,'Diesel (W)'!E14)</f>
        <v>60.1</v>
      </c>
      <c r="F14" s="434">
        <v>52.6</v>
      </c>
      <c r="G14" s="217">
        <f>('Diesel (S)'!C14*'Diesel (S)'!G14+'Diesel (W)'!C14*'Diesel (W)'!G14)/'Diesel (S+W)'!C14</f>
        <v>52.987425149700606</v>
      </c>
      <c r="H14" s="364">
        <f>SQRT(('Diesel (S)'!C14*'Diesel (S)'!H14^2+'Diesel (W)'!C14*'Diesel (W)'!H14^2)/('Diesel (S)'!C14+'Diesel (W)'!C14))</f>
        <v>1.8069559541835218</v>
      </c>
      <c r="I14" s="216">
        <v>51</v>
      </c>
      <c r="J14" s="216" t="s">
        <v>15</v>
      </c>
      <c r="K14" s="270">
        <v>51</v>
      </c>
      <c r="L14" s="220" t="s">
        <v>15</v>
      </c>
      <c r="M14" s="233" t="s">
        <v>7</v>
      </c>
      <c r="N14" s="234">
        <v>1998</v>
      </c>
    </row>
    <row r="15" spans="1:14" ht="12.75" customHeight="1">
      <c r="A15" s="214" t="s">
        <v>8</v>
      </c>
      <c r="B15" s="259" t="s">
        <v>28</v>
      </c>
      <c r="C15" s="363">
        <f>'Diesel (S)'!C15+'Diesel (W)'!C15</f>
        <v>200</v>
      </c>
      <c r="D15" s="217">
        <f>MIN('Diesel (S)'!D15,'Diesel (W)'!D15)</f>
        <v>824.7</v>
      </c>
      <c r="E15" s="217">
        <f>MAX('Diesel (S)'!E15,'Diesel (W)'!E15)</f>
        <v>843.9</v>
      </c>
      <c r="F15" s="434">
        <v>834.9</v>
      </c>
      <c r="G15" s="217">
        <f>('Diesel (S)'!C15*'Diesel (S)'!G15+'Diesel (W)'!C15*'Diesel (W)'!G15)/'Diesel (S+W)'!C15</f>
        <v>834.8</v>
      </c>
      <c r="H15" s="364">
        <f>SQRT(('Diesel (S)'!C15*'Diesel (S)'!H15^2+'Diesel (W)'!C15*'Diesel (W)'!H15^2)/('Diesel (S)'!C15+'Diesel (W)'!C15))</f>
        <v>3.8529209698616973</v>
      </c>
      <c r="I15" s="216"/>
      <c r="J15" s="216">
        <v>845</v>
      </c>
      <c r="K15" s="271"/>
      <c r="L15" s="223">
        <v>845</v>
      </c>
      <c r="M15" s="261" t="s">
        <v>9</v>
      </c>
      <c r="N15" s="261">
        <v>1998</v>
      </c>
    </row>
    <row r="16" spans="1:14" ht="12.75" customHeight="1">
      <c r="A16" s="214" t="s">
        <v>72</v>
      </c>
      <c r="B16" s="272" t="s">
        <v>27</v>
      </c>
      <c r="C16" s="363">
        <f>'Diesel (S)'!C16+'Diesel (W)'!C16</f>
        <v>200</v>
      </c>
      <c r="D16" s="217">
        <f>MIN('Diesel (S)'!D16,'Diesel (W)'!D16)</f>
        <v>329.4</v>
      </c>
      <c r="E16" s="217">
        <f>MAX('Diesel (S)'!E16,'Diesel (W)'!E16)</f>
        <v>362.4</v>
      </c>
      <c r="F16" s="434">
        <v>352.3</v>
      </c>
      <c r="G16" s="217">
        <f>('Diesel (S)'!C16*'Diesel (S)'!G16+'Diesel (W)'!C16*'Diesel (W)'!G16)/'Diesel (S+W)'!C16</f>
        <v>351.3</v>
      </c>
      <c r="H16" s="364">
        <f>SQRT(('Diesel (S)'!C16*'Diesel (S)'!H16^2+'Diesel (W)'!C16*'Diesel (W)'!H16^2)/('Diesel (S)'!C16+'Diesel (W)'!C16))</f>
        <v>6.307535176279241</v>
      </c>
      <c r="I16" s="216"/>
      <c r="J16" s="216">
        <v>360</v>
      </c>
      <c r="K16" s="271"/>
      <c r="L16" s="223">
        <v>360</v>
      </c>
      <c r="M16" s="261" t="s">
        <v>278</v>
      </c>
      <c r="N16" s="261">
        <v>2000</v>
      </c>
    </row>
    <row r="17" spans="1:14" ht="12.75">
      <c r="A17" s="273" t="s">
        <v>10</v>
      </c>
      <c r="B17" s="241" t="s">
        <v>18</v>
      </c>
      <c r="C17" s="363">
        <f>'Diesel (S)'!C17+'Diesel (W)'!C17</f>
        <v>77</v>
      </c>
      <c r="D17" s="217">
        <f>MIN('Diesel (S)'!D17,'Diesel (W)'!D17)</f>
        <v>0.3</v>
      </c>
      <c r="E17" s="217">
        <f>MAX('Diesel (S)'!E17,'Diesel (W)'!E17)</f>
        <v>7.9</v>
      </c>
      <c r="F17" s="434">
        <v>3.7</v>
      </c>
      <c r="G17" s="217">
        <f>('Diesel (S)'!C17*'Diesel (S)'!G17+'Diesel (W)'!C17*'Diesel (W)'!G17)/'Diesel (S+W)'!C17</f>
        <v>3.9883116883116885</v>
      </c>
      <c r="H17" s="364">
        <f>SQRT(('Diesel (S)'!C17*'Diesel (S)'!H17^2+'Diesel (W)'!C17*'Diesel (W)'!H17^2)/('Diesel (S)'!C17+'Diesel (W)'!C17))</f>
        <v>1.5618004927713334</v>
      </c>
      <c r="I17" s="242"/>
      <c r="J17" s="242">
        <v>11</v>
      </c>
      <c r="K17" s="271"/>
      <c r="L17" s="237">
        <v>11</v>
      </c>
      <c r="M17" s="261" t="s">
        <v>11</v>
      </c>
      <c r="N17" s="261">
        <v>2000</v>
      </c>
    </row>
    <row r="18" spans="1:14" ht="45">
      <c r="A18" s="334" t="s">
        <v>54</v>
      </c>
      <c r="B18" s="259" t="s">
        <v>21</v>
      </c>
      <c r="C18" s="363">
        <f>'Diesel (S)'!C18+'Diesel (W)'!C18</f>
        <v>200</v>
      </c>
      <c r="D18" s="217">
        <f>MIN('Diesel (S)'!D18,'Diesel (W)'!D18)</f>
        <v>4.3</v>
      </c>
      <c r="E18" s="217">
        <f>MAX('Diesel (S)'!E18,'Diesel (W)'!E18)</f>
        <v>11</v>
      </c>
      <c r="F18" s="434">
        <v>7.3</v>
      </c>
      <c r="G18" s="217">
        <f>('Diesel (S)'!C18*'Diesel (S)'!G18+'Diesel (W)'!C18*'Diesel (W)'!G18)/'Diesel (S+W)'!C18</f>
        <v>7.459500000000002</v>
      </c>
      <c r="H18" s="364">
        <f>SQRT(('Diesel (S)'!C18*'Diesel (S)'!H18^2+'Diesel (W)'!C18*'Diesel (W)'!H18^2)/('Diesel (S)'!C18+'Diesel (W)'!C18))</f>
        <v>1.328597460527908</v>
      </c>
      <c r="I18" s="216"/>
      <c r="J18" s="216">
        <v>10</v>
      </c>
      <c r="K18" s="271"/>
      <c r="L18" s="223">
        <v>10</v>
      </c>
      <c r="M18" s="261" t="s">
        <v>344</v>
      </c>
      <c r="N18" s="335" t="s">
        <v>345</v>
      </c>
    </row>
    <row r="19" spans="1:26" s="63" customFormat="1" ht="6" customHeight="1">
      <c r="A19" s="91"/>
      <c r="B19" s="91"/>
      <c r="C19" s="91"/>
      <c r="D19" s="91"/>
      <c r="E19" s="91"/>
      <c r="F19" s="91"/>
      <c r="G19" s="91"/>
      <c r="H19" s="91"/>
      <c r="I19" s="91"/>
      <c r="J19" s="91"/>
      <c r="K19" s="91"/>
      <c r="L19" s="91"/>
      <c r="M19" s="38"/>
      <c r="N19" s="38"/>
      <c r="O19" s="38"/>
      <c r="P19" s="38"/>
      <c r="Q19" s="37"/>
      <c r="R19" s="39"/>
      <c r="S19" s="39"/>
      <c r="T19" s="39"/>
      <c r="U19" s="38"/>
      <c r="V19" s="38"/>
      <c r="W19" s="37"/>
      <c r="X19" s="36"/>
      <c r="Y19" s="36"/>
      <c r="Z19" s="36"/>
    </row>
    <row r="20" spans="1:12" s="63" customFormat="1" ht="15.75">
      <c r="A20" s="42" t="s">
        <v>90</v>
      </c>
      <c r="B20" s="29"/>
      <c r="C20" s="29"/>
      <c r="D20" s="29"/>
      <c r="E20" s="29"/>
      <c r="F20" s="29"/>
      <c r="G20" s="29"/>
      <c r="H20" s="29"/>
      <c r="I20" s="29"/>
      <c r="J20" s="29"/>
      <c r="K20" s="29"/>
      <c r="L20" s="29"/>
    </row>
    <row r="21" spans="1:12" ht="5.25" customHeight="1">
      <c r="A21" s="2"/>
      <c r="B21" s="2"/>
      <c r="C21" s="2"/>
      <c r="D21" s="2"/>
      <c r="E21" s="2"/>
      <c r="F21" s="2"/>
      <c r="G21" s="2"/>
      <c r="H21" s="2"/>
      <c r="I21" s="2"/>
      <c r="J21" s="2"/>
      <c r="K21" s="2"/>
      <c r="L21" s="2"/>
    </row>
    <row r="22" spans="1:12" ht="12.75">
      <c r="A22" s="617" t="s">
        <v>56</v>
      </c>
      <c r="B22" s="618"/>
      <c r="C22" s="618"/>
      <c r="D22" s="618"/>
      <c r="E22" s="2"/>
      <c r="F22" s="2"/>
      <c r="G22" s="2"/>
      <c r="H22" s="2"/>
      <c r="I22" s="2"/>
      <c r="J22" s="2"/>
      <c r="K22" s="2"/>
      <c r="L22" s="2"/>
    </row>
    <row r="23" spans="1:14" s="275" customFormat="1" ht="12.75" customHeight="1">
      <c r="A23" s="259" t="s">
        <v>57</v>
      </c>
      <c r="B23" s="30">
        <f>'Diesel (W)'!B23</f>
        <v>48</v>
      </c>
      <c r="C23" s="259" t="s">
        <v>62</v>
      </c>
      <c r="D23" s="274">
        <f>'Diesel (S)'!D23</f>
        <v>47</v>
      </c>
      <c r="E23" s="619" t="s">
        <v>283</v>
      </c>
      <c r="F23" s="620"/>
      <c r="G23" s="620"/>
      <c r="H23" s="620"/>
      <c r="I23" s="620"/>
      <c r="J23" s="620"/>
      <c r="K23" s="620"/>
      <c r="L23" s="620"/>
      <c r="M23" s="620"/>
      <c r="N23" s="620"/>
    </row>
    <row r="24" spans="1:14" s="275" customFormat="1" ht="12.75">
      <c r="A24" s="259" t="s">
        <v>58</v>
      </c>
      <c r="B24" s="30">
        <f>'Diesel (W)'!B24</f>
        <v>29</v>
      </c>
      <c r="C24" s="259" t="s">
        <v>24</v>
      </c>
      <c r="D24" s="274">
        <f>'Diesel (S)'!D24</f>
        <v>1</v>
      </c>
      <c r="E24" s="619"/>
      <c r="F24" s="620"/>
      <c r="G24" s="620"/>
      <c r="H24" s="620"/>
      <c r="I24" s="620"/>
      <c r="J24" s="620"/>
      <c r="K24" s="620"/>
      <c r="L24" s="620"/>
      <c r="M24" s="620"/>
      <c r="N24" s="620"/>
    </row>
    <row r="25" spans="1:14" s="275" customFormat="1" ht="12.75" customHeight="1">
      <c r="A25" s="259" t="s">
        <v>59</v>
      </c>
      <c r="B25" s="30">
        <f>'Diesel (W)'!B25</f>
        <v>2</v>
      </c>
      <c r="C25" s="259" t="s">
        <v>25</v>
      </c>
      <c r="D25" s="274">
        <f>'Diesel (S)'!D25</f>
        <v>11</v>
      </c>
      <c r="E25" s="619" t="s">
        <v>12</v>
      </c>
      <c r="F25" s="620"/>
      <c r="G25" s="620"/>
      <c r="H25" s="620"/>
      <c r="I25" s="620"/>
      <c r="J25" s="620"/>
      <c r="K25" s="620"/>
      <c r="L25" s="620"/>
      <c r="M25" s="620"/>
      <c r="N25" s="620"/>
    </row>
    <row r="26" spans="1:14" s="275" customFormat="1" ht="12.75" customHeight="1">
      <c r="A26" s="259" t="s">
        <v>23</v>
      </c>
      <c r="B26" s="388"/>
      <c r="C26" s="259" t="s">
        <v>63</v>
      </c>
      <c r="D26" s="388"/>
      <c r="E26" s="619" t="s">
        <v>13</v>
      </c>
      <c r="F26" s="620"/>
      <c r="G26" s="620"/>
      <c r="H26" s="620"/>
      <c r="I26" s="620"/>
      <c r="J26" s="620"/>
      <c r="K26" s="620"/>
      <c r="L26" s="620"/>
      <c r="M26" s="620"/>
      <c r="N26" s="620"/>
    </row>
    <row r="27" spans="1:14" s="275" customFormat="1" ht="12.75">
      <c r="A27" s="259" t="s">
        <v>60</v>
      </c>
      <c r="B27" s="30">
        <f>'Diesel (S)'!B27</f>
        <v>0</v>
      </c>
      <c r="C27" s="259" t="s">
        <v>26</v>
      </c>
      <c r="D27" s="274">
        <f>'Diesel (W)'!D27</f>
        <v>0</v>
      </c>
      <c r="E27" s="619"/>
      <c r="F27" s="620"/>
      <c r="G27" s="620"/>
      <c r="H27" s="620"/>
      <c r="I27" s="620"/>
      <c r="J27" s="620"/>
      <c r="K27" s="620"/>
      <c r="L27" s="620"/>
      <c r="M27" s="620"/>
      <c r="N27" s="620"/>
    </row>
    <row r="28" spans="1:14" s="275" customFormat="1" ht="13.5" customHeight="1" thickBot="1">
      <c r="A28" s="259" t="s">
        <v>61</v>
      </c>
      <c r="B28" s="30">
        <f>'Diesel (S)'!B28</f>
        <v>41</v>
      </c>
      <c r="C28" s="259" t="s">
        <v>64</v>
      </c>
      <c r="D28" s="276">
        <f>'Diesel (W)'!D28</f>
        <v>21</v>
      </c>
      <c r="E28" s="619" t="s">
        <v>14</v>
      </c>
      <c r="F28" s="620"/>
      <c r="G28" s="620"/>
      <c r="H28" s="620"/>
      <c r="I28" s="620"/>
      <c r="J28" s="620"/>
      <c r="K28" s="620"/>
      <c r="L28" s="620"/>
      <c r="M28" s="620"/>
      <c r="N28" s="620"/>
    </row>
    <row r="29" spans="3:12" ht="13.5" thickBot="1">
      <c r="C29" s="263" t="s">
        <v>65</v>
      </c>
      <c r="D29" s="264">
        <f>SUM(B23:B28,D23:D28)</f>
        <v>200</v>
      </c>
      <c r="E29" s="2"/>
      <c r="F29" s="2"/>
      <c r="G29" s="2"/>
      <c r="H29" s="2"/>
      <c r="I29" s="2"/>
      <c r="J29" s="2"/>
      <c r="K29" s="2"/>
      <c r="L29" s="2"/>
    </row>
    <row r="30" ht="6" customHeight="1"/>
    <row r="31" spans="1:13" ht="12.75">
      <c r="A31" s="89" t="s">
        <v>139</v>
      </c>
      <c r="B31" s="63"/>
      <c r="C31" s="90"/>
      <c r="D31" s="63"/>
      <c r="E31" s="63"/>
      <c r="F31" s="63"/>
      <c r="G31" s="63"/>
      <c r="H31" s="63"/>
      <c r="I31" s="63"/>
      <c r="J31" s="63"/>
      <c r="K31" s="63"/>
      <c r="L31" s="63"/>
      <c r="M31" s="63"/>
    </row>
    <row r="32" spans="1:14" ht="44.25" customHeight="1">
      <c r="A32" s="633" t="s">
        <v>405</v>
      </c>
      <c r="B32" s="634"/>
      <c r="C32" s="634"/>
      <c r="D32" s="634"/>
      <c r="E32" s="634"/>
      <c r="F32" s="634"/>
      <c r="G32" s="634"/>
      <c r="H32" s="634"/>
      <c r="I32" s="634"/>
      <c r="J32" s="634"/>
      <c r="K32" s="634"/>
      <c r="L32" s="634"/>
      <c r="M32" s="634"/>
      <c r="N32" s="635"/>
    </row>
    <row r="33" spans="1:13" ht="6" customHeight="1">
      <c r="A33" s="29"/>
      <c r="B33" s="29"/>
      <c r="C33" s="29"/>
      <c r="D33" s="29"/>
      <c r="E33" s="29"/>
      <c r="F33" s="29"/>
      <c r="G33" s="29"/>
      <c r="H33" s="29"/>
      <c r="I33" s="29"/>
      <c r="J33" s="29"/>
      <c r="K33" s="29"/>
      <c r="L33" s="29"/>
      <c r="M33" s="63"/>
    </row>
    <row r="34" ht="6" customHeight="1">
      <c r="A34" s="80"/>
    </row>
    <row r="35" ht="15.75">
      <c r="A35" s="265" t="s">
        <v>89</v>
      </c>
    </row>
    <row r="36" ht="6" customHeight="1"/>
    <row r="37" spans="1:14" ht="12.75">
      <c r="A37" s="5" t="s">
        <v>67</v>
      </c>
      <c r="B37" s="5" t="s">
        <v>32</v>
      </c>
      <c r="C37" s="449" t="s">
        <v>350</v>
      </c>
      <c r="D37" s="450"/>
      <c r="E37" s="450"/>
      <c r="F37" s="450"/>
      <c r="G37" s="450"/>
      <c r="H37" s="450"/>
      <c r="I37" s="458"/>
      <c r="J37" s="449" t="s">
        <v>85</v>
      </c>
      <c r="K37" s="586"/>
      <c r="L37" s="586"/>
      <c r="M37" s="612"/>
      <c r="N37" s="351"/>
    </row>
    <row r="38" spans="1:13" ht="12.75" customHeight="1">
      <c r="A38" s="12"/>
      <c r="B38" s="12"/>
      <c r="C38" s="33" t="s">
        <v>77</v>
      </c>
      <c r="D38" s="33" t="s">
        <v>88</v>
      </c>
      <c r="E38" s="33" t="s">
        <v>78</v>
      </c>
      <c r="F38" s="447" t="s">
        <v>83</v>
      </c>
      <c r="G38" s="448"/>
      <c r="H38" s="33"/>
      <c r="I38" s="621" t="s">
        <v>86</v>
      </c>
      <c r="J38" s="584" t="s">
        <v>360</v>
      </c>
      <c r="K38" s="621" t="s">
        <v>87</v>
      </c>
      <c r="L38" s="623" t="s">
        <v>92</v>
      </c>
      <c r="M38" s="624"/>
    </row>
    <row r="39" spans="1:13" ht="12.75">
      <c r="A39" s="18"/>
      <c r="B39" s="18"/>
      <c r="C39" s="33"/>
      <c r="D39" s="33"/>
      <c r="E39" s="33"/>
      <c r="F39" s="33" t="s">
        <v>34</v>
      </c>
      <c r="G39" s="33" t="s">
        <v>35</v>
      </c>
      <c r="H39" s="33" t="s">
        <v>84</v>
      </c>
      <c r="I39" s="622"/>
      <c r="J39" s="585"/>
      <c r="K39" s="622"/>
      <c r="L39" s="625"/>
      <c r="M39" s="626"/>
    </row>
    <row r="40" spans="1:13" ht="12.75">
      <c r="A40" s="23" t="str">
        <f>'[1]Methods&amp;Limits'!A76</f>
        <v>Cetane number</v>
      </c>
      <c r="B40" s="24" t="str">
        <f>'[1]Methods&amp;Limits'!B76</f>
        <v>--</v>
      </c>
      <c r="C40" s="34" t="str">
        <f>'[1]Methods&amp;Limits'!E76</f>
        <v>EN-ISO 5165</v>
      </c>
      <c r="D40" s="34">
        <f>'[1]Methods&amp;Limits'!F76</f>
        <v>1998</v>
      </c>
      <c r="E40" s="34">
        <f>'[1]Methods&amp;Limits'!G76</f>
        <v>4.3</v>
      </c>
      <c r="F40" s="40">
        <f>'[1]Methods&amp;Limits'!H76</f>
        <v>48.463</v>
      </c>
      <c r="G40" s="40"/>
      <c r="H40" s="33">
        <f>IF(D14&lt;F40,"Yes","")</f>
      </c>
      <c r="I40" s="81"/>
      <c r="J40" s="86"/>
      <c r="K40" s="81"/>
      <c r="L40" s="615"/>
      <c r="M40" s="616"/>
    </row>
    <row r="41" spans="1:13" ht="12.75">
      <c r="A41" s="52" t="str">
        <f>'[1]Methods&amp;Limits'!A77</f>
        <v>Density at 15 oC</v>
      </c>
      <c r="B41" s="53" t="str">
        <f>'[1]Methods&amp;Limits'!B77</f>
        <v>kg/m3</v>
      </c>
      <c r="C41" s="34" t="str">
        <f>'[1]Methods&amp;Limits'!E77</f>
        <v>EN-ISO 3675</v>
      </c>
      <c r="D41" s="34">
        <f>'[1]Methods&amp;Limits'!F77</f>
        <v>1998</v>
      </c>
      <c r="E41" s="94">
        <f>'[1]Methods&amp;Limits'!G77</f>
        <v>1.2</v>
      </c>
      <c r="F41" s="40"/>
      <c r="G41" s="40">
        <f>'[1]Methods&amp;Limits'!I77</f>
        <v>845.708</v>
      </c>
      <c r="H41" s="33">
        <f>IF(E15&gt;G41,"Yes","")</f>
      </c>
      <c r="I41" s="81"/>
      <c r="J41" s="86"/>
      <c r="K41" s="81"/>
      <c r="L41" s="615"/>
      <c r="M41" s="616"/>
    </row>
    <row r="42" spans="1:13" ht="12.75">
      <c r="A42" s="97"/>
      <c r="B42" s="58"/>
      <c r="C42" s="34"/>
      <c r="D42" s="34"/>
      <c r="E42" s="277"/>
      <c r="F42" s="40"/>
      <c r="G42" s="40"/>
      <c r="H42" s="33"/>
      <c r="I42" s="81"/>
      <c r="J42" s="86"/>
      <c r="K42" s="81"/>
      <c r="L42" s="615"/>
      <c r="M42" s="616"/>
    </row>
    <row r="43" spans="1:13" ht="12.75">
      <c r="A43" s="23" t="str">
        <f>'[1]Methods&amp;Limits'!A79</f>
        <v>Distillation -- 95% Point</v>
      </c>
      <c r="B43" s="25" t="str">
        <f>'[1]Methods&amp;Limits'!B79</f>
        <v>oC</v>
      </c>
      <c r="C43" s="34" t="str">
        <f>'[1]Methods&amp;Limits'!E79</f>
        <v>EN-ISO 3405</v>
      </c>
      <c r="D43" s="34">
        <f>'[1]Methods&amp;Limits'!F79</f>
        <v>2000</v>
      </c>
      <c r="E43" s="340">
        <f>'[1]Methods&amp;Limits'!$G$79</f>
        <v>10</v>
      </c>
      <c r="F43" s="40"/>
      <c r="G43" s="40">
        <f>L16+0.361*1.645*$E43</f>
        <v>365.93845</v>
      </c>
      <c r="H43" s="33">
        <f>IF(E16&gt;G43,"Yes","")</f>
      </c>
      <c r="I43" s="81"/>
      <c r="J43" s="86"/>
      <c r="K43" s="81"/>
      <c r="L43" s="615"/>
      <c r="M43" s="616"/>
    </row>
    <row r="44" spans="1:13" ht="12.75">
      <c r="A44" s="27" t="str">
        <f>'[1]Methods&amp;Limits'!A80</f>
        <v>Polycyclic aromatic hydrocarbons</v>
      </c>
      <c r="B44" s="28" t="str">
        <f>'[1]Methods&amp;Limits'!B80</f>
        <v>% (m/m)</v>
      </c>
      <c r="C44" s="34" t="str">
        <f>'[1]Methods&amp;Limits'!E80</f>
        <v>IP 391</v>
      </c>
      <c r="D44" s="34">
        <f>'[1]Methods&amp;Limits'!F80</f>
        <v>1995</v>
      </c>
      <c r="E44" s="34">
        <f>'[1]Methods&amp;Limits'!G80</f>
        <v>3.8</v>
      </c>
      <c r="F44" s="40"/>
      <c r="G44" s="40">
        <f>'[1]Methods&amp;Limits'!I80</f>
        <v>13.242</v>
      </c>
      <c r="H44" s="33">
        <f>IF(E17&gt;G44,"Yes","")</f>
      </c>
      <c r="I44" s="81"/>
      <c r="J44" s="86"/>
      <c r="K44" s="81"/>
      <c r="L44" s="615"/>
      <c r="M44" s="616"/>
    </row>
    <row r="45" spans="1:13" ht="12.75">
      <c r="A45" s="52" t="str">
        <f>'[1]Methods&amp;Limits'!A91</f>
        <v>Sulphur content (sulphur free, from 2005)</v>
      </c>
      <c r="B45" s="53" t="str">
        <f>'[1]Methods&amp;Limits'!B91</f>
        <v>mg/kg</v>
      </c>
      <c r="C45" s="34"/>
      <c r="D45" s="34"/>
      <c r="E45" s="40"/>
      <c r="F45" s="40"/>
      <c r="G45" s="40"/>
      <c r="H45" s="33"/>
      <c r="I45" s="81"/>
      <c r="J45" s="86"/>
      <c r="K45" s="81"/>
      <c r="L45" s="615"/>
      <c r="M45" s="616"/>
    </row>
    <row r="46" spans="1:13" ht="12.75">
      <c r="A46" s="27"/>
      <c r="B46" s="56"/>
      <c r="C46" s="34"/>
      <c r="D46" s="34"/>
      <c r="E46" s="40"/>
      <c r="F46" s="40"/>
      <c r="G46" s="40"/>
      <c r="H46" s="33"/>
      <c r="I46" s="81"/>
      <c r="J46" s="86"/>
      <c r="K46" s="81"/>
      <c r="L46" s="615"/>
      <c r="M46" s="616"/>
    </row>
    <row r="47" spans="1:13" ht="12.75">
      <c r="A47" s="27"/>
      <c r="B47" s="56"/>
      <c r="C47" s="34"/>
      <c r="D47" s="34"/>
      <c r="E47" s="40"/>
      <c r="F47" s="40"/>
      <c r="G47" s="40"/>
      <c r="H47" s="33"/>
      <c r="I47" s="81"/>
      <c r="J47" s="86"/>
      <c r="K47" s="81"/>
      <c r="L47" s="615"/>
      <c r="M47" s="616"/>
    </row>
    <row r="48" spans="1:13" ht="12.75">
      <c r="A48" s="97"/>
      <c r="B48" s="58"/>
      <c r="C48" s="34" t="str">
        <f>'[1]Methods&amp;Limits'!E94</f>
        <v>EN ISO 20884</v>
      </c>
      <c r="D48" s="34">
        <f>'[1]Methods&amp;Limits'!F94</f>
        <v>2004</v>
      </c>
      <c r="E48" s="40">
        <f>'[1]Methods&amp;Limits'!G94</f>
        <v>3.1</v>
      </c>
      <c r="F48" s="40"/>
      <c r="G48" s="40">
        <f>'[1]Methods&amp;Limits'!I94</f>
        <v>11.829</v>
      </c>
      <c r="H48" s="33">
        <f>IF(E$18&gt;G48,"Yes","")</f>
      </c>
      <c r="I48" s="81"/>
      <c r="J48" s="81"/>
      <c r="K48" s="81"/>
      <c r="L48" s="332"/>
      <c r="M48" s="333"/>
    </row>
    <row r="49" ht="9.75" customHeight="1"/>
  </sheetData>
  <sheetProtection/>
  <mergeCells count="28">
    <mergeCell ref="B3:D3"/>
    <mergeCell ref="B4:D4"/>
    <mergeCell ref="B5:D5"/>
    <mergeCell ref="B6:D6"/>
    <mergeCell ref="L46:M46"/>
    <mergeCell ref="L38:M39"/>
    <mergeCell ref="C37:I37"/>
    <mergeCell ref="J37:M37"/>
    <mergeCell ref="L40:M40"/>
    <mergeCell ref="I38:I39"/>
    <mergeCell ref="E23:N24"/>
    <mergeCell ref="E25:N25"/>
    <mergeCell ref="E26:N27"/>
    <mergeCell ref="E28:N28"/>
    <mergeCell ref="A32:N32"/>
    <mergeCell ref="F38:G38"/>
    <mergeCell ref="J38:J39"/>
    <mergeCell ref="K38:K39"/>
    <mergeCell ref="L47:M47"/>
    <mergeCell ref="L43:M43"/>
    <mergeCell ref="L44:M44"/>
    <mergeCell ref="L45:M45"/>
    <mergeCell ref="B7:D7"/>
    <mergeCell ref="A22:D22"/>
    <mergeCell ref="L41:M41"/>
    <mergeCell ref="L42:M42"/>
    <mergeCell ref="M11:N11"/>
    <mergeCell ref="M12:N12"/>
  </mergeCells>
  <printOptions/>
  <pageMargins left="0.75" right="0.75" top="1" bottom="1" header="0.4921259845" footer="0.4921259845"/>
  <pageSetup fitToHeight="2" horizontalDpi="600" verticalDpi="600" orientation="landscape" paperSize="9" scale="65" r:id="rId1"/>
  <headerFooter alignWithMargins="0">
    <oddHeader>&amp;L&amp;F&amp;C&amp;[Diesel (S+W)</oddHeader>
    <oddFooter>&amp;L&amp;D&amp;CPage &amp;P of &amp;N</oddFooter>
  </headerFooter>
  <ignoredErrors>
    <ignoredError sqref="B3:D4 C14:C18 D14:D18 E14:E18 G14:H18 B23:D28 E41 E43" unlockedFormula="1"/>
  </ignoredErrors>
</worksheet>
</file>

<file path=xl/worksheets/sheet2.xml><?xml version="1.0" encoding="utf-8"?>
<worksheet xmlns="http://schemas.openxmlformats.org/spreadsheetml/2006/main" xmlns:r="http://schemas.openxmlformats.org/officeDocument/2006/relationships">
  <dimension ref="A1:I95"/>
  <sheetViews>
    <sheetView zoomScale="90" zoomScaleNormal="90" zoomScalePageLayoutView="0" workbookViewId="0" topLeftCell="A1">
      <pane ySplit="8" topLeftCell="A9" activePane="bottomLeft" state="frozen"/>
      <selection pane="topLeft" activeCell="P36" sqref="P36"/>
      <selection pane="bottomLeft" activeCell="N19" sqref="N19"/>
    </sheetView>
  </sheetViews>
  <sheetFormatPr defaultColWidth="9.140625" defaultRowHeight="12.75"/>
  <cols>
    <col min="1" max="1" width="38.00390625" style="0" customWidth="1"/>
    <col min="2" max="2" width="6.28125" style="0" bestFit="1" customWidth="1"/>
    <col min="3" max="4" width="6.28125" style="112" customWidth="1"/>
    <col min="5" max="5" width="12.7109375" style="0" bestFit="1" customWidth="1"/>
    <col min="6" max="6" width="6.28125" style="112" bestFit="1" customWidth="1"/>
    <col min="7" max="7" width="18.7109375" style="112" bestFit="1" customWidth="1"/>
    <col min="8" max="8" width="10.00390625" style="112" bestFit="1" customWidth="1"/>
    <col min="9" max="9" width="10.28125" style="112" bestFit="1" customWidth="1"/>
  </cols>
  <sheetData>
    <row r="1" spans="1:9" ht="18">
      <c r="A1" s="99" t="s">
        <v>141</v>
      </c>
      <c r="B1" s="1"/>
      <c r="C1" s="100"/>
      <c r="D1" s="100"/>
      <c r="E1" s="1"/>
      <c r="F1" s="100"/>
      <c r="G1" s="100"/>
      <c r="H1" s="100"/>
      <c r="I1" s="100"/>
    </row>
    <row r="2" spans="1:9" ht="12.75">
      <c r="A2" s="1" t="s">
        <v>355</v>
      </c>
      <c r="B2" s="1"/>
      <c r="C2" s="100"/>
      <c r="D2" s="100"/>
      <c r="E2" s="1"/>
      <c r="F2" s="100"/>
      <c r="G2" s="100"/>
      <c r="H2" s="100"/>
      <c r="I2" s="100"/>
    </row>
    <row r="3" spans="1:9" ht="12.75">
      <c r="A3" s="1"/>
      <c r="B3" s="1"/>
      <c r="C3" s="100"/>
      <c r="D3" s="100"/>
      <c r="E3" s="1"/>
      <c r="F3" s="100"/>
      <c r="G3" s="100"/>
      <c r="H3" s="100"/>
      <c r="I3" s="100"/>
    </row>
    <row r="4" spans="1:9" ht="15.75">
      <c r="A4" s="43" t="s">
        <v>142</v>
      </c>
      <c r="B4" s="1"/>
      <c r="C4" s="100"/>
      <c r="D4" s="100"/>
      <c r="E4" s="1"/>
      <c r="F4" s="100"/>
      <c r="G4" s="100"/>
      <c r="H4" s="100"/>
      <c r="I4" s="100"/>
    </row>
    <row r="5" spans="1:9" ht="6" customHeight="1">
      <c r="A5" s="1"/>
      <c r="B5" s="1"/>
      <c r="C5" s="100"/>
      <c r="D5" s="100"/>
      <c r="E5" s="1"/>
      <c r="F5" s="100"/>
      <c r="G5" s="100"/>
      <c r="H5" s="100"/>
      <c r="I5" s="100"/>
    </row>
    <row r="6" spans="1:9" ht="12.75">
      <c r="A6" s="5" t="s">
        <v>67</v>
      </c>
      <c r="B6" s="5" t="s">
        <v>32</v>
      </c>
      <c r="C6" s="447" t="s">
        <v>143</v>
      </c>
      <c r="D6" s="448"/>
      <c r="E6" s="449" t="s">
        <v>144</v>
      </c>
      <c r="F6" s="450"/>
      <c r="G6" s="450"/>
      <c r="H6" s="450"/>
      <c r="I6" s="458"/>
    </row>
    <row r="7" spans="1:9" ht="27" customHeight="1">
      <c r="A7" s="12"/>
      <c r="B7" s="12"/>
      <c r="C7" s="447" t="s">
        <v>145</v>
      </c>
      <c r="D7" s="448"/>
      <c r="E7" s="82" t="s">
        <v>77</v>
      </c>
      <c r="F7" s="82" t="s">
        <v>88</v>
      </c>
      <c r="G7" s="82" t="s">
        <v>352</v>
      </c>
      <c r="H7" s="451" t="s">
        <v>146</v>
      </c>
      <c r="I7" s="452"/>
    </row>
    <row r="8" spans="1:9" ht="12.75">
      <c r="A8" s="12"/>
      <c r="B8" s="12"/>
      <c r="C8" s="82" t="s">
        <v>147</v>
      </c>
      <c r="D8" s="82" t="s">
        <v>148</v>
      </c>
      <c r="E8" s="82"/>
      <c r="F8" s="82"/>
      <c r="G8" s="82"/>
      <c r="H8" s="33" t="s">
        <v>34</v>
      </c>
      <c r="I8" s="33" t="s">
        <v>35</v>
      </c>
    </row>
    <row r="9" spans="1:9" ht="12.75">
      <c r="A9" s="52" t="s">
        <v>149</v>
      </c>
      <c r="B9" s="54" t="s">
        <v>15</v>
      </c>
      <c r="C9" s="34">
        <v>95</v>
      </c>
      <c r="D9" s="34"/>
      <c r="E9" s="315" t="s">
        <v>295</v>
      </c>
      <c r="F9" s="266">
        <v>2005</v>
      </c>
      <c r="G9" s="266">
        <v>0.7</v>
      </c>
      <c r="H9" s="40">
        <f>C9-0.59*G9</f>
        <v>94.587</v>
      </c>
      <c r="I9" s="34"/>
    </row>
    <row r="10" spans="1:9" ht="12.75">
      <c r="A10" s="96" t="s">
        <v>150</v>
      </c>
      <c r="B10" s="59" t="s">
        <v>15</v>
      </c>
      <c r="C10" s="34">
        <v>91</v>
      </c>
      <c r="D10" s="34"/>
      <c r="E10" s="315" t="s">
        <v>295</v>
      </c>
      <c r="F10" s="266">
        <v>2005</v>
      </c>
      <c r="G10" s="266">
        <v>0.7</v>
      </c>
      <c r="H10" s="40">
        <f>C10-0.59*G10</f>
        <v>90.587</v>
      </c>
      <c r="I10" s="34"/>
    </row>
    <row r="11" spans="1:9" ht="12.75">
      <c r="A11" s="52" t="s">
        <v>151</v>
      </c>
      <c r="B11" s="54" t="s">
        <v>15</v>
      </c>
      <c r="C11" s="34">
        <v>85</v>
      </c>
      <c r="D11" s="34"/>
      <c r="E11" s="315" t="s">
        <v>296</v>
      </c>
      <c r="F11" s="266">
        <v>2005</v>
      </c>
      <c r="G11" s="266">
        <v>0.9</v>
      </c>
      <c r="H11" s="40">
        <f>C11-0.59*G11</f>
        <v>84.469</v>
      </c>
      <c r="I11" s="34"/>
    </row>
    <row r="12" spans="1:9" ht="12.75">
      <c r="A12" s="96" t="s">
        <v>150</v>
      </c>
      <c r="B12" s="59" t="s">
        <v>15</v>
      </c>
      <c r="C12" s="34">
        <v>81</v>
      </c>
      <c r="D12" s="34"/>
      <c r="E12" s="315" t="s">
        <v>296</v>
      </c>
      <c r="F12" s="266">
        <v>2005</v>
      </c>
      <c r="G12" s="266">
        <v>0.9</v>
      </c>
      <c r="H12" s="40">
        <f>C12-0.59*G12</f>
        <v>80.469</v>
      </c>
      <c r="I12" s="34"/>
    </row>
    <row r="13" spans="1:9" ht="12.75">
      <c r="A13" s="52" t="s">
        <v>42</v>
      </c>
      <c r="B13" s="53"/>
      <c r="C13" s="34"/>
      <c r="D13" s="34"/>
      <c r="E13" s="315"/>
      <c r="F13" s="266"/>
      <c r="G13" s="266"/>
      <c r="H13" s="34"/>
      <c r="I13" s="40"/>
    </row>
    <row r="14" spans="1:9" ht="12.75">
      <c r="A14" s="55" t="s">
        <v>152</v>
      </c>
      <c r="B14" s="56" t="s">
        <v>16</v>
      </c>
      <c r="C14" s="34"/>
      <c r="D14" s="34">
        <v>60</v>
      </c>
      <c r="E14" s="315" t="s">
        <v>153</v>
      </c>
      <c r="F14" s="266">
        <v>2000</v>
      </c>
      <c r="G14" s="314">
        <v>3</v>
      </c>
      <c r="H14" s="34"/>
      <c r="I14" s="40">
        <f>D14+0.59*G14</f>
        <v>61.77</v>
      </c>
    </row>
    <row r="15" spans="1:9" ht="12.75">
      <c r="A15" s="57" t="s">
        <v>166</v>
      </c>
      <c r="B15" s="58" t="s">
        <v>16</v>
      </c>
      <c r="C15" s="34"/>
      <c r="D15" s="34">
        <v>70</v>
      </c>
      <c r="E15" s="315" t="s">
        <v>153</v>
      </c>
      <c r="F15" s="266">
        <v>2000</v>
      </c>
      <c r="G15" s="314">
        <v>3.2</v>
      </c>
      <c r="H15" s="34"/>
      <c r="I15" s="40">
        <f>D15+0.59*G15</f>
        <v>71.888</v>
      </c>
    </row>
    <row r="16" spans="1:9" ht="12.75">
      <c r="A16" s="27" t="s">
        <v>297</v>
      </c>
      <c r="B16" s="56"/>
      <c r="C16" s="34"/>
      <c r="D16" s="34"/>
      <c r="E16" s="315"/>
      <c r="F16" s="266"/>
      <c r="G16" s="266"/>
      <c r="H16" s="34"/>
      <c r="I16" s="34"/>
    </row>
    <row r="17" spans="1:9" ht="12.75">
      <c r="A17" s="55" t="s">
        <v>132</v>
      </c>
      <c r="B17" s="28" t="s">
        <v>17</v>
      </c>
      <c r="C17" s="94">
        <v>46</v>
      </c>
      <c r="D17" s="94"/>
      <c r="E17" s="32" t="s">
        <v>81</v>
      </c>
      <c r="F17" s="34">
        <v>2000</v>
      </c>
      <c r="G17" s="93">
        <v>4</v>
      </c>
      <c r="H17" s="93">
        <f>C17-0.59*G17</f>
        <v>43.64</v>
      </c>
      <c r="I17" s="34"/>
    </row>
    <row r="18" spans="1:9" ht="12.75">
      <c r="A18" s="57" t="s">
        <v>133</v>
      </c>
      <c r="B18" s="59" t="s">
        <v>17</v>
      </c>
      <c r="C18" s="94">
        <v>75</v>
      </c>
      <c r="D18" s="94"/>
      <c r="E18" s="32" t="s">
        <v>81</v>
      </c>
      <c r="F18" s="34">
        <v>2000</v>
      </c>
      <c r="G18" s="93">
        <v>4</v>
      </c>
      <c r="H18" s="93">
        <f>C18-0.59*G18</f>
        <v>72.64</v>
      </c>
      <c r="I18" s="34"/>
    </row>
    <row r="19" spans="1:9" ht="12.75">
      <c r="A19" s="27" t="s">
        <v>44</v>
      </c>
      <c r="B19" s="56"/>
      <c r="C19" s="34"/>
      <c r="D19" s="34"/>
      <c r="E19" s="32"/>
      <c r="F19" s="34"/>
      <c r="G19" s="34"/>
      <c r="H19" s="34"/>
      <c r="I19" s="34"/>
    </row>
    <row r="20" spans="1:9" ht="12.75">
      <c r="A20" s="55" t="s">
        <v>135</v>
      </c>
      <c r="B20" s="28" t="s">
        <v>17</v>
      </c>
      <c r="C20" s="101"/>
      <c r="D20" s="102">
        <v>18</v>
      </c>
      <c r="E20" s="315" t="s">
        <v>96</v>
      </c>
      <c r="F20" s="266" t="s">
        <v>298</v>
      </c>
      <c r="G20" s="314">
        <v>4.63</v>
      </c>
      <c r="H20" s="266"/>
      <c r="I20" s="314">
        <f aca="true" t="shared" si="0" ref="I20:I30">D20+0.59*G20</f>
        <v>20.7317</v>
      </c>
    </row>
    <row r="21" spans="1:9" ht="12.75">
      <c r="A21" s="336" t="s">
        <v>346</v>
      </c>
      <c r="B21" s="28"/>
      <c r="C21" s="106"/>
      <c r="D21" s="318">
        <f>D20</f>
        <v>18</v>
      </c>
      <c r="E21" s="315" t="s">
        <v>347</v>
      </c>
      <c r="F21" s="266" t="s">
        <v>298</v>
      </c>
      <c r="G21" s="314">
        <v>6.5</v>
      </c>
      <c r="H21" s="266"/>
      <c r="I21" s="314">
        <f t="shared" si="0"/>
        <v>21.835</v>
      </c>
    </row>
    <row r="22" spans="1:9" ht="12.75">
      <c r="A22" s="55"/>
      <c r="B22" s="28"/>
      <c r="C22" s="103"/>
      <c r="D22" s="316">
        <f>D20</f>
        <v>18</v>
      </c>
      <c r="E22" s="315" t="s">
        <v>299</v>
      </c>
      <c r="F22" s="266">
        <v>2004</v>
      </c>
      <c r="G22" s="266">
        <v>2.6</v>
      </c>
      <c r="H22" s="266"/>
      <c r="I22" s="314">
        <f t="shared" si="0"/>
        <v>19.534</v>
      </c>
    </row>
    <row r="23" spans="1:9" ht="12.75">
      <c r="A23" s="55" t="s">
        <v>154</v>
      </c>
      <c r="B23" s="28" t="s">
        <v>17</v>
      </c>
      <c r="C23" s="101"/>
      <c r="D23" s="102">
        <v>21</v>
      </c>
      <c r="E23" s="315" t="s">
        <v>96</v>
      </c>
      <c r="F23" s="266" t="s">
        <v>298</v>
      </c>
      <c r="G23" s="266">
        <v>5.1</v>
      </c>
      <c r="H23" s="266"/>
      <c r="I23" s="314">
        <f t="shared" si="0"/>
        <v>24.009</v>
      </c>
    </row>
    <row r="24" spans="1:9" ht="12.75">
      <c r="A24" s="55"/>
      <c r="B24" s="28"/>
      <c r="C24" s="103"/>
      <c r="D24" s="316">
        <f>D23</f>
        <v>21</v>
      </c>
      <c r="E24" s="315" t="s">
        <v>299</v>
      </c>
      <c r="F24" s="266">
        <v>2004</v>
      </c>
      <c r="G24" s="314">
        <v>3</v>
      </c>
      <c r="H24" s="266"/>
      <c r="I24" s="314">
        <f t="shared" si="0"/>
        <v>22.77</v>
      </c>
    </row>
    <row r="25" spans="1:9" ht="12.75">
      <c r="A25" s="55" t="s">
        <v>348</v>
      </c>
      <c r="B25" s="28" t="s">
        <v>17</v>
      </c>
      <c r="C25" s="101"/>
      <c r="D25" s="102">
        <v>42</v>
      </c>
      <c r="E25" s="315" t="s">
        <v>96</v>
      </c>
      <c r="F25" s="266" t="s">
        <v>298</v>
      </c>
      <c r="G25" s="266">
        <v>3.7</v>
      </c>
      <c r="H25" s="266"/>
      <c r="I25" s="314">
        <f t="shared" si="0"/>
        <v>44.183</v>
      </c>
    </row>
    <row r="26" spans="1:9" ht="12.75">
      <c r="A26" s="55"/>
      <c r="B26" s="28"/>
      <c r="C26" s="103"/>
      <c r="D26" s="316">
        <f>D25</f>
        <v>42</v>
      </c>
      <c r="E26" s="315" t="s">
        <v>299</v>
      </c>
      <c r="F26" s="266">
        <v>2004</v>
      </c>
      <c r="G26" s="314">
        <v>2</v>
      </c>
      <c r="H26" s="266"/>
      <c r="I26" s="314">
        <f t="shared" si="0"/>
        <v>43.18</v>
      </c>
    </row>
    <row r="27" spans="1:9" ht="12.75">
      <c r="A27" s="55" t="s">
        <v>349</v>
      </c>
      <c r="B27" s="28"/>
      <c r="C27" s="101"/>
      <c r="D27" s="102">
        <v>35</v>
      </c>
      <c r="E27" s="315" t="s">
        <v>96</v>
      </c>
      <c r="F27" s="266" t="s">
        <v>298</v>
      </c>
      <c r="G27" s="266">
        <v>3.7</v>
      </c>
      <c r="H27" s="266"/>
      <c r="I27" s="314">
        <f t="shared" si="0"/>
        <v>37.183</v>
      </c>
    </row>
    <row r="28" spans="1:9" ht="12.75">
      <c r="A28" s="55"/>
      <c r="B28" s="28"/>
      <c r="C28" s="103"/>
      <c r="D28" s="316">
        <f>D27</f>
        <v>35</v>
      </c>
      <c r="E28" s="315" t="s">
        <v>299</v>
      </c>
      <c r="F28" s="266">
        <v>2004</v>
      </c>
      <c r="G28" s="266">
        <v>1.7</v>
      </c>
      <c r="H28" s="266"/>
      <c r="I28" s="314">
        <f t="shared" si="0"/>
        <v>36.003</v>
      </c>
    </row>
    <row r="29" spans="1:9" ht="12.75">
      <c r="A29" s="55" t="s">
        <v>46</v>
      </c>
      <c r="B29" s="28" t="s">
        <v>17</v>
      </c>
      <c r="C29" s="101"/>
      <c r="D29" s="102">
        <v>1</v>
      </c>
      <c r="E29" s="315" t="s">
        <v>155</v>
      </c>
      <c r="F29" s="266">
        <v>1998</v>
      </c>
      <c r="G29" s="317">
        <v>0.1</v>
      </c>
      <c r="H29" s="266"/>
      <c r="I29" s="317">
        <f t="shared" si="0"/>
        <v>1.059</v>
      </c>
    </row>
    <row r="30" spans="1:9" ht="12.75">
      <c r="A30" s="55"/>
      <c r="B30" s="28"/>
      <c r="C30" s="106"/>
      <c r="D30" s="318">
        <f>D29</f>
        <v>1</v>
      </c>
      <c r="E30" s="315" t="s">
        <v>156</v>
      </c>
      <c r="F30" s="266">
        <v>1996</v>
      </c>
      <c r="G30" s="317">
        <f>0.17</f>
        <v>0.17</v>
      </c>
      <c r="H30" s="266"/>
      <c r="I30" s="317">
        <f t="shared" si="0"/>
        <v>1.1003</v>
      </c>
    </row>
    <row r="31" spans="1:9" ht="12.75">
      <c r="A31" s="57"/>
      <c r="B31" s="59"/>
      <c r="C31" s="103"/>
      <c r="D31" s="318">
        <f>D30</f>
        <v>1</v>
      </c>
      <c r="E31" s="315" t="s">
        <v>299</v>
      </c>
      <c r="F31" s="266">
        <v>2004</v>
      </c>
      <c r="G31" s="266">
        <v>0.05</v>
      </c>
      <c r="H31" s="266"/>
      <c r="I31" s="317">
        <f>D31+0.59*G31</f>
        <v>1.0295</v>
      </c>
    </row>
    <row r="32" spans="1:9" ht="12.75">
      <c r="A32" s="23" t="s">
        <v>47</v>
      </c>
      <c r="B32" s="24" t="s">
        <v>18</v>
      </c>
      <c r="C32" s="34"/>
      <c r="D32" s="34">
        <v>2.7</v>
      </c>
      <c r="E32" s="315" t="s">
        <v>97</v>
      </c>
      <c r="F32" s="266">
        <v>1997</v>
      </c>
      <c r="G32" s="266">
        <v>0.3</v>
      </c>
      <c r="H32" s="266"/>
      <c r="I32" s="314">
        <f>D32+0.59*G32</f>
        <v>2.8770000000000002</v>
      </c>
    </row>
    <row r="33" spans="1:9" ht="12.75">
      <c r="A33" s="27" t="s">
        <v>48</v>
      </c>
      <c r="B33" s="56"/>
      <c r="C33" s="34"/>
      <c r="D33" s="34"/>
      <c r="E33" s="315"/>
      <c r="F33" s="266"/>
      <c r="G33" s="266"/>
      <c r="H33" s="266"/>
      <c r="I33" s="314"/>
    </row>
    <row r="34" spans="1:9" ht="12.75">
      <c r="A34" s="55" t="s">
        <v>19</v>
      </c>
      <c r="B34" s="28" t="s">
        <v>17</v>
      </c>
      <c r="C34" s="34"/>
      <c r="D34" s="34">
        <v>3</v>
      </c>
      <c r="E34" s="315" t="s">
        <v>97</v>
      </c>
      <c r="F34" s="266">
        <v>1997</v>
      </c>
      <c r="G34" s="266">
        <v>0.4</v>
      </c>
      <c r="H34" s="266"/>
      <c r="I34" s="314">
        <f aca="true" t="shared" si="1" ref="I34:I50">D34+0.59*G34</f>
        <v>3.2359999999999998</v>
      </c>
    </row>
    <row r="35" spans="1:9" ht="12.75">
      <c r="A35" s="55" t="s">
        <v>20</v>
      </c>
      <c r="B35" s="28" t="s">
        <v>17</v>
      </c>
      <c r="C35" s="34"/>
      <c r="D35" s="34">
        <v>5</v>
      </c>
      <c r="E35" s="315" t="s">
        <v>97</v>
      </c>
      <c r="F35" s="266">
        <v>1997</v>
      </c>
      <c r="G35" s="266">
        <v>0.3</v>
      </c>
      <c r="H35" s="266"/>
      <c r="I35" s="314">
        <f t="shared" si="1"/>
        <v>5.177</v>
      </c>
    </row>
    <row r="36" spans="1:9" ht="12.75">
      <c r="A36" s="55" t="s">
        <v>49</v>
      </c>
      <c r="B36" s="28" t="s">
        <v>17</v>
      </c>
      <c r="C36" s="34"/>
      <c r="D36" s="34">
        <v>10</v>
      </c>
      <c r="E36" s="315" t="s">
        <v>97</v>
      </c>
      <c r="F36" s="266">
        <v>1997</v>
      </c>
      <c r="G36" s="266">
        <v>0.9</v>
      </c>
      <c r="H36" s="266"/>
      <c r="I36" s="314">
        <f t="shared" si="1"/>
        <v>10.531</v>
      </c>
    </row>
    <row r="37" spans="1:9" ht="12.75">
      <c r="A37" s="55" t="s">
        <v>50</v>
      </c>
      <c r="B37" s="28" t="s">
        <v>17</v>
      </c>
      <c r="C37" s="34"/>
      <c r="D37" s="34">
        <v>7</v>
      </c>
      <c r="E37" s="315" t="s">
        <v>97</v>
      </c>
      <c r="F37" s="266">
        <v>1997</v>
      </c>
      <c r="G37" s="266">
        <v>0.6</v>
      </c>
      <c r="H37" s="266"/>
      <c r="I37" s="314">
        <f t="shared" si="1"/>
        <v>7.354</v>
      </c>
    </row>
    <row r="38" spans="1:9" ht="12.75">
      <c r="A38" s="55" t="s">
        <v>51</v>
      </c>
      <c r="B38" s="28" t="s">
        <v>17</v>
      </c>
      <c r="C38" s="34"/>
      <c r="D38" s="34">
        <v>10</v>
      </c>
      <c r="E38" s="315" t="s">
        <v>97</v>
      </c>
      <c r="F38" s="266">
        <v>1997</v>
      </c>
      <c r="G38" s="266">
        <v>0.8</v>
      </c>
      <c r="H38" s="266"/>
      <c r="I38" s="314">
        <f t="shared" si="1"/>
        <v>10.472</v>
      </c>
    </row>
    <row r="39" spans="1:9" ht="12.75">
      <c r="A39" s="95" t="s">
        <v>52</v>
      </c>
      <c r="B39" s="28" t="s">
        <v>17</v>
      </c>
      <c r="C39" s="34"/>
      <c r="D39" s="34">
        <v>15</v>
      </c>
      <c r="E39" s="315" t="s">
        <v>97</v>
      </c>
      <c r="F39" s="266">
        <v>1997</v>
      </c>
      <c r="G39" s="266">
        <v>1</v>
      </c>
      <c r="H39" s="266"/>
      <c r="I39" s="314">
        <f t="shared" si="1"/>
        <v>15.59</v>
      </c>
    </row>
    <row r="40" spans="1:9" ht="12.75">
      <c r="A40" s="57" t="s">
        <v>53</v>
      </c>
      <c r="B40" s="59" t="s">
        <v>17</v>
      </c>
      <c r="C40" s="103"/>
      <c r="D40" s="103">
        <v>10</v>
      </c>
      <c r="E40" s="319" t="s">
        <v>97</v>
      </c>
      <c r="F40" s="320">
        <v>1997</v>
      </c>
      <c r="G40" s="320">
        <v>0.8</v>
      </c>
      <c r="H40" s="320"/>
      <c r="I40" s="314">
        <f t="shared" si="1"/>
        <v>10.472</v>
      </c>
    </row>
    <row r="41" spans="1:9" ht="12.75">
      <c r="A41" s="23" t="s">
        <v>47</v>
      </c>
      <c r="B41" s="24" t="s">
        <v>18</v>
      </c>
      <c r="C41" s="34"/>
      <c r="D41" s="34">
        <v>2.7</v>
      </c>
      <c r="E41" s="315" t="s">
        <v>341</v>
      </c>
      <c r="F41" s="266">
        <v>2000</v>
      </c>
      <c r="G41" s="266">
        <v>0.3</v>
      </c>
      <c r="H41" s="266"/>
      <c r="I41" s="314">
        <f>D41+0.59*G41</f>
        <v>2.8770000000000002</v>
      </c>
    </row>
    <row r="42" spans="1:9" ht="12.75">
      <c r="A42" s="27" t="s">
        <v>48</v>
      </c>
      <c r="B42" s="56"/>
      <c r="C42" s="34"/>
      <c r="D42" s="34"/>
      <c r="E42" s="315"/>
      <c r="F42" s="266"/>
      <c r="G42" s="266"/>
      <c r="H42" s="266"/>
      <c r="I42" s="314"/>
    </row>
    <row r="43" spans="1:9" ht="12.75">
      <c r="A43" s="55" t="s">
        <v>19</v>
      </c>
      <c r="B43" s="28" t="s">
        <v>17</v>
      </c>
      <c r="C43" s="34"/>
      <c r="D43" s="40">
        <v>3</v>
      </c>
      <c r="E43" s="315" t="s">
        <v>341</v>
      </c>
      <c r="F43" s="266">
        <v>2000</v>
      </c>
      <c r="G43" s="266">
        <v>0.3</v>
      </c>
      <c r="H43" s="266"/>
      <c r="I43" s="314">
        <f aca="true" t="shared" si="2" ref="I43:I49">D43+0.59*G43</f>
        <v>3.177</v>
      </c>
    </row>
    <row r="44" spans="1:9" ht="12.75">
      <c r="A44" s="55" t="s">
        <v>20</v>
      </c>
      <c r="B44" s="28" t="s">
        <v>17</v>
      </c>
      <c r="C44" s="34"/>
      <c r="D44" s="40">
        <v>5</v>
      </c>
      <c r="E44" s="315" t="s">
        <v>341</v>
      </c>
      <c r="F44" s="266">
        <v>2000</v>
      </c>
      <c r="G44" s="266">
        <v>0.4</v>
      </c>
      <c r="H44" s="266"/>
      <c r="I44" s="314">
        <f t="shared" si="2"/>
        <v>5.236</v>
      </c>
    </row>
    <row r="45" spans="1:9" ht="12.75">
      <c r="A45" s="55" t="s">
        <v>49</v>
      </c>
      <c r="B45" s="28" t="s">
        <v>17</v>
      </c>
      <c r="C45" s="34"/>
      <c r="D45" s="40">
        <v>10</v>
      </c>
      <c r="E45" s="315" t="s">
        <v>341</v>
      </c>
      <c r="F45" s="266">
        <v>2000</v>
      </c>
      <c r="G45" s="266">
        <v>0.8</v>
      </c>
      <c r="H45" s="266"/>
      <c r="I45" s="314">
        <f t="shared" si="2"/>
        <v>10.472</v>
      </c>
    </row>
    <row r="46" spans="1:9" ht="12.75">
      <c r="A46" s="55" t="s">
        <v>50</v>
      </c>
      <c r="B46" s="28" t="s">
        <v>17</v>
      </c>
      <c r="C46" s="34"/>
      <c r="D46" s="40">
        <v>7</v>
      </c>
      <c r="E46" s="315" t="s">
        <v>341</v>
      </c>
      <c r="F46" s="266">
        <v>2000</v>
      </c>
      <c r="G46" s="266">
        <v>0.5</v>
      </c>
      <c r="H46" s="266"/>
      <c r="I46" s="314">
        <f t="shared" si="2"/>
        <v>7.295</v>
      </c>
    </row>
    <row r="47" spans="1:9" ht="12.75">
      <c r="A47" s="55" t="s">
        <v>51</v>
      </c>
      <c r="B47" s="28" t="s">
        <v>17</v>
      </c>
      <c r="C47" s="34"/>
      <c r="D47" s="40">
        <v>10</v>
      </c>
      <c r="E47" s="315" t="s">
        <v>341</v>
      </c>
      <c r="F47" s="266">
        <v>2000</v>
      </c>
      <c r="G47" s="266">
        <v>0.8</v>
      </c>
      <c r="H47" s="266"/>
      <c r="I47" s="314">
        <f t="shared" si="2"/>
        <v>10.472</v>
      </c>
    </row>
    <row r="48" spans="1:9" ht="12.75">
      <c r="A48" s="95" t="s">
        <v>52</v>
      </c>
      <c r="B48" s="28" t="s">
        <v>17</v>
      </c>
      <c r="C48" s="34"/>
      <c r="D48" s="40">
        <v>15</v>
      </c>
      <c r="E48" s="315" t="s">
        <v>341</v>
      </c>
      <c r="F48" s="266">
        <v>2000</v>
      </c>
      <c r="G48" s="266">
        <v>1</v>
      </c>
      <c r="H48" s="266"/>
      <c r="I48" s="314">
        <f t="shared" si="2"/>
        <v>15.59</v>
      </c>
    </row>
    <row r="49" spans="1:9" ht="12.75">
      <c r="A49" s="57" t="s">
        <v>53</v>
      </c>
      <c r="B49" s="59" t="s">
        <v>17</v>
      </c>
      <c r="C49" s="103"/>
      <c r="D49" s="104">
        <v>10</v>
      </c>
      <c r="E49" s="315" t="s">
        <v>341</v>
      </c>
      <c r="F49" s="266">
        <v>2000</v>
      </c>
      <c r="G49" s="266">
        <v>0.8</v>
      </c>
      <c r="H49" s="266"/>
      <c r="I49" s="314">
        <f t="shared" si="2"/>
        <v>10.472</v>
      </c>
    </row>
    <row r="50" spans="1:9" ht="12.75">
      <c r="A50" s="52" t="s">
        <v>54</v>
      </c>
      <c r="B50" s="53" t="s">
        <v>21</v>
      </c>
      <c r="C50" s="101"/>
      <c r="D50" s="101">
        <v>150</v>
      </c>
      <c r="E50" s="315" t="s">
        <v>157</v>
      </c>
      <c r="F50" s="266">
        <v>1998</v>
      </c>
      <c r="G50" s="266">
        <v>30</v>
      </c>
      <c r="H50" s="266"/>
      <c r="I50" s="321">
        <f t="shared" si="1"/>
        <v>167.7</v>
      </c>
    </row>
    <row r="51" spans="1:9" ht="12.75">
      <c r="A51" s="27"/>
      <c r="B51" s="56"/>
      <c r="C51" s="106"/>
      <c r="D51" s="322">
        <f>D50</f>
        <v>150</v>
      </c>
      <c r="E51" s="346" t="s">
        <v>158</v>
      </c>
      <c r="F51" s="347">
        <v>1995</v>
      </c>
      <c r="G51" s="453" t="s">
        <v>353</v>
      </c>
      <c r="H51" s="454"/>
      <c r="I51" s="455"/>
    </row>
    <row r="52" spans="1:9" ht="12.75">
      <c r="A52" s="27"/>
      <c r="B52" s="56"/>
      <c r="C52" s="106"/>
      <c r="D52" s="322">
        <f>D51</f>
        <v>150</v>
      </c>
      <c r="E52" s="315" t="s">
        <v>159</v>
      </c>
      <c r="F52" s="266">
        <v>1994</v>
      </c>
      <c r="G52" s="314">
        <f>(I52-D$50)/0.59</f>
        <v>18.64406779661017</v>
      </c>
      <c r="H52" s="266"/>
      <c r="I52" s="321">
        <v>161</v>
      </c>
    </row>
    <row r="53" spans="1:9" ht="12.75">
      <c r="A53" s="27"/>
      <c r="B53" s="56"/>
      <c r="C53" s="106"/>
      <c r="D53" s="322">
        <f>D52</f>
        <v>150</v>
      </c>
      <c r="E53" s="315" t="s">
        <v>342</v>
      </c>
      <c r="F53" s="266">
        <v>2004</v>
      </c>
      <c r="G53" s="266">
        <v>25.6</v>
      </c>
      <c r="H53" s="266"/>
      <c r="I53" s="314">
        <f>D53+0.59*G53</f>
        <v>165.10399999999998</v>
      </c>
    </row>
    <row r="54" spans="1:9" ht="12.75">
      <c r="A54" s="27"/>
      <c r="B54" s="56"/>
      <c r="C54" s="106"/>
      <c r="D54" s="322">
        <f>D53</f>
        <v>150</v>
      </c>
      <c r="E54" s="315" t="s">
        <v>300</v>
      </c>
      <c r="F54" s="266">
        <v>2004</v>
      </c>
      <c r="G54" s="266">
        <v>27.7</v>
      </c>
      <c r="H54" s="266"/>
      <c r="I54" s="314">
        <f>D54+0.59*G54</f>
        <v>166.343</v>
      </c>
    </row>
    <row r="55" spans="1:9" ht="12.75">
      <c r="A55" s="97"/>
      <c r="B55" s="58"/>
      <c r="C55" s="103"/>
      <c r="D55" s="322">
        <f>D54</f>
        <v>150</v>
      </c>
      <c r="E55" s="315" t="s">
        <v>282</v>
      </c>
      <c r="F55" s="266">
        <v>2004</v>
      </c>
      <c r="G55" s="266">
        <v>15.9</v>
      </c>
      <c r="H55" s="266"/>
      <c r="I55" s="314">
        <f>D55+0.59*G55</f>
        <v>159.381</v>
      </c>
    </row>
    <row r="56" spans="1:9" ht="12.75">
      <c r="A56" s="52" t="s">
        <v>362</v>
      </c>
      <c r="B56" s="53" t="s">
        <v>21</v>
      </c>
      <c r="C56" s="101"/>
      <c r="D56" s="101">
        <v>50</v>
      </c>
      <c r="E56" s="315" t="s">
        <v>157</v>
      </c>
      <c r="F56" s="266">
        <v>1998</v>
      </c>
      <c r="G56" s="321">
        <v>20</v>
      </c>
      <c r="H56" s="266"/>
      <c r="I56" s="321">
        <f>D56+0.59*G56</f>
        <v>61.8</v>
      </c>
    </row>
    <row r="57" spans="1:9" ht="12.75">
      <c r="A57" s="27"/>
      <c r="B57" s="56"/>
      <c r="C57" s="106"/>
      <c r="D57" s="322">
        <f>D56</f>
        <v>50</v>
      </c>
      <c r="E57" s="315" t="s">
        <v>159</v>
      </c>
      <c r="F57" s="266">
        <v>1994</v>
      </c>
      <c r="G57" s="314">
        <f>(I57-D$56)/0.59</f>
        <v>6.779661016949153</v>
      </c>
      <c r="H57" s="266"/>
      <c r="I57" s="321">
        <v>54</v>
      </c>
    </row>
    <row r="58" spans="1:9" ht="12.75">
      <c r="A58" s="27"/>
      <c r="B58" s="56"/>
      <c r="C58" s="106"/>
      <c r="D58" s="322">
        <f>D57</f>
        <v>50</v>
      </c>
      <c r="E58" s="315" t="s">
        <v>342</v>
      </c>
      <c r="F58" s="266">
        <v>2004</v>
      </c>
      <c r="G58" s="266">
        <v>9.7</v>
      </c>
      <c r="H58" s="266"/>
      <c r="I58" s="314">
        <f>D58+0.59*G58</f>
        <v>55.723</v>
      </c>
    </row>
    <row r="59" spans="1:9" ht="12.75">
      <c r="A59" s="27"/>
      <c r="B59" s="56"/>
      <c r="C59" s="106"/>
      <c r="D59" s="322">
        <f>D58</f>
        <v>50</v>
      </c>
      <c r="E59" s="315" t="s">
        <v>300</v>
      </c>
      <c r="F59" s="266">
        <v>2004</v>
      </c>
      <c r="G59" s="266">
        <v>16.6</v>
      </c>
      <c r="H59" s="266"/>
      <c r="I59" s="314">
        <f>D59+0.59*G59</f>
        <v>59.794</v>
      </c>
    </row>
    <row r="60" spans="1:9" ht="12.75">
      <c r="A60" s="97"/>
      <c r="B60" s="58"/>
      <c r="C60" s="103"/>
      <c r="D60" s="322">
        <f>D59</f>
        <v>50</v>
      </c>
      <c r="E60" s="315" t="s">
        <v>282</v>
      </c>
      <c r="F60" s="266">
        <v>2004</v>
      </c>
      <c r="G60" s="314">
        <v>7.9</v>
      </c>
      <c r="H60" s="266"/>
      <c r="I60" s="314">
        <f>D60+0.59*G60</f>
        <v>54.661</v>
      </c>
    </row>
    <row r="61" spans="1:9" ht="12.75">
      <c r="A61" s="52" t="s">
        <v>161</v>
      </c>
      <c r="B61" s="53" t="s">
        <v>21</v>
      </c>
      <c r="C61" s="101"/>
      <c r="D61" s="101">
        <v>10</v>
      </c>
      <c r="E61" s="315" t="s">
        <v>157</v>
      </c>
      <c r="F61" s="266">
        <v>1998</v>
      </c>
      <c r="G61" s="321">
        <v>5</v>
      </c>
      <c r="H61" s="266"/>
      <c r="I61" s="321">
        <f>D61+0.59*G61</f>
        <v>12.95</v>
      </c>
    </row>
    <row r="62" spans="1:9" ht="12.75">
      <c r="A62" s="27"/>
      <c r="B62" s="56"/>
      <c r="C62" s="106"/>
      <c r="D62" s="322">
        <f>D61</f>
        <v>10</v>
      </c>
      <c r="E62" s="315" t="s">
        <v>159</v>
      </c>
      <c r="F62" s="266">
        <v>1994</v>
      </c>
      <c r="G62" s="314">
        <f>(I62-D$61)/0.59</f>
        <v>3.3898305084745766</v>
      </c>
      <c r="H62" s="266"/>
      <c r="I62" s="321">
        <v>12</v>
      </c>
    </row>
    <row r="63" spans="1:9" ht="12.75">
      <c r="A63" s="27"/>
      <c r="B63" s="56"/>
      <c r="C63" s="106"/>
      <c r="D63" s="322">
        <f>D62</f>
        <v>10</v>
      </c>
      <c r="E63" s="315" t="s">
        <v>342</v>
      </c>
      <c r="F63" s="266">
        <v>2004</v>
      </c>
      <c r="G63" s="266">
        <v>2.7</v>
      </c>
      <c r="H63" s="266"/>
      <c r="I63" s="314">
        <f>D63+0.59*G63</f>
        <v>11.593</v>
      </c>
    </row>
    <row r="64" spans="1:9" ht="12.75">
      <c r="A64" s="97"/>
      <c r="B64" s="58"/>
      <c r="C64" s="103"/>
      <c r="D64" s="322">
        <f>D63</f>
        <v>10</v>
      </c>
      <c r="E64" s="315" t="s">
        <v>282</v>
      </c>
      <c r="F64" s="266">
        <v>2004</v>
      </c>
      <c r="G64" s="314">
        <v>3.1</v>
      </c>
      <c r="H64" s="266"/>
      <c r="I64" s="314">
        <f>D64+0.59*G64</f>
        <v>11.829</v>
      </c>
    </row>
    <row r="65" spans="1:9" ht="12.75">
      <c r="A65" s="52" t="s">
        <v>55</v>
      </c>
      <c r="B65" s="53" t="s">
        <v>22</v>
      </c>
      <c r="C65" s="101"/>
      <c r="D65" s="101">
        <v>0.005</v>
      </c>
      <c r="E65" s="315" t="s">
        <v>98</v>
      </c>
      <c r="F65" s="266">
        <v>1996</v>
      </c>
      <c r="G65" s="266">
        <v>0.002</v>
      </c>
      <c r="H65" s="266"/>
      <c r="I65" s="323">
        <f>D65+0.59*G65</f>
        <v>0.00618</v>
      </c>
    </row>
    <row r="66" spans="1:9" ht="12.75">
      <c r="A66" s="97"/>
      <c r="B66" s="58"/>
      <c r="C66" s="103"/>
      <c r="D66" s="324">
        <f>D65</f>
        <v>0.005</v>
      </c>
      <c r="E66" s="315" t="s">
        <v>98</v>
      </c>
      <c r="F66" s="266">
        <v>2004</v>
      </c>
      <c r="G66" s="266">
        <v>0.00062</v>
      </c>
      <c r="H66" s="266"/>
      <c r="I66" s="323">
        <f>D66+0.59*G66</f>
        <v>0.0053658</v>
      </c>
    </row>
    <row r="67" spans="1:9" s="327" customFormat="1" ht="79.5" customHeight="1">
      <c r="A67" s="325"/>
      <c r="B67" s="325"/>
      <c r="C67" s="326"/>
      <c r="D67" s="326"/>
      <c r="E67" s="325"/>
      <c r="F67" s="326"/>
      <c r="G67" s="326"/>
      <c r="H67" s="326"/>
      <c r="I67" s="326"/>
    </row>
    <row r="68" spans="1:9" ht="30" customHeight="1">
      <c r="A68" s="456" t="s">
        <v>301</v>
      </c>
      <c r="B68" s="456"/>
      <c r="C68" s="456"/>
      <c r="D68" s="456"/>
      <c r="E68" s="456"/>
      <c r="F68" s="456"/>
      <c r="G68" s="456"/>
      <c r="H68" s="456"/>
      <c r="I68" s="456"/>
    </row>
    <row r="69" spans="1:9" ht="49.5" customHeight="1">
      <c r="A69" s="457" t="s">
        <v>356</v>
      </c>
      <c r="B69" s="457"/>
      <c r="C69" s="457"/>
      <c r="D69" s="457"/>
      <c r="E69" s="457"/>
      <c r="F69" s="457"/>
      <c r="G69" s="457"/>
      <c r="H69" s="457"/>
      <c r="I69" s="457"/>
    </row>
    <row r="70" spans="1:9" ht="49.5" customHeight="1">
      <c r="A70" s="457" t="s">
        <v>363</v>
      </c>
      <c r="B70" s="457"/>
      <c r="C70" s="457"/>
      <c r="D70" s="457"/>
      <c r="E70" s="457"/>
      <c r="F70" s="457"/>
      <c r="G70" s="457"/>
      <c r="H70" s="457"/>
      <c r="I70" s="457"/>
    </row>
    <row r="71" spans="1:9" s="327" customFormat="1" ht="8.25">
      <c r="A71" s="325"/>
      <c r="B71" s="325"/>
      <c r="C71" s="326"/>
      <c r="D71" s="326"/>
      <c r="E71" s="325"/>
      <c r="F71" s="326"/>
      <c r="G71" s="326"/>
      <c r="H71" s="326"/>
      <c r="I71" s="326"/>
    </row>
    <row r="72" spans="1:9" ht="15.75">
      <c r="A72" s="43" t="s">
        <v>162</v>
      </c>
      <c r="B72" s="1"/>
      <c r="C72" s="1"/>
      <c r="D72" s="1"/>
      <c r="E72" s="107"/>
      <c r="F72" s="100"/>
      <c r="G72" s="100"/>
      <c r="H72" s="1"/>
      <c r="I72" s="100"/>
    </row>
    <row r="73" spans="1:9" ht="6" customHeight="1">
      <c r="A73" s="1"/>
      <c r="B73" s="1"/>
      <c r="C73" s="1"/>
      <c r="D73" s="1"/>
      <c r="E73" s="107"/>
      <c r="F73" s="100"/>
      <c r="G73" s="100"/>
      <c r="H73" s="1"/>
      <c r="I73" s="100"/>
    </row>
    <row r="74" spans="1:9" ht="12.75">
      <c r="A74" s="5" t="s">
        <v>67</v>
      </c>
      <c r="B74" s="5" t="s">
        <v>32</v>
      </c>
      <c r="C74" s="447" t="s">
        <v>143</v>
      </c>
      <c r="D74" s="448"/>
      <c r="E74" s="449" t="s">
        <v>163</v>
      </c>
      <c r="F74" s="450"/>
      <c r="G74" s="450"/>
      <c r="H74" s="450"/>
      <c r="I74" s="450"/>
    </row>
    <row r="75" spans="1:9" ht="27" customHeight="1">
      <c r="A75" s="12"/>
      <c r="B75" s="12"/>
      <c r="C75" s="447" t="s">
        <v>145</v>
      </c>
      <c r="D75" s="448"/>
      <c r="E75" s="84" t="s">
        <v>77</v>
      </c>
      <c r="F75" s="33" t="s">
        <v>88</v>
      </c>
      <c r="G75" s="33" t="s">
        <v>354</v>
      </c>
      <c r="H75" s="451" t="s">
        <v>146</v>
      </c>
      <c r="I75" s="452"/>
    </row>
    <row r="76" spans="1:9" ht="12.75">
      <c r="A76" s="18"/>
      <c r="B76" s="18"/>
      <c r="C76" s="82" t="s">
        <v>147</v>
      </c>
      <c r="D76" s="82" t="s">
        <v>148</v>
      </c>
      <c r="E76" s="84"/>
      <c r="F76" s="33"/>
      <c r="G76" s="33"/>
      <c r="H76" s="33" t="s">
        <v>34</v>
      </c>
      <c r="I76" s="33" t="s">
        <v>35</v>
      </c>
    </row>
    <row r="77" spans="1:9" ht="12.75">
      <c r="A77" s="23" t="s">
        <v>29</v>
      </c>
      <c r="B77" s="24" t="s">
        <v>15</v>
      </c>
      <c r="C77" s="40">
        <v>51</v>
      </c>
      <c r="D77" s="40" t="s">
        <v>15</v>
      </c>
      <c r="E77" s="108" t="s">
        <v>79</v>
      </c>
      <c r="F77" s="34">
        <v>1998</v>
      </c>
      <c r="G77" s="34">
        <v>4.3</v>
      </c>
      <c r="H77" s="40">
        <f>C77-0.59*G77</f>
        <v>48.463</v>
      </c>
      <c r="I77" s="40"/>
    </row>
    <row r="78" spans="1:9" ht="12.75">
      <c r="A78" s="52" t="s">
        <v>71</v>
      </c>
      <c r="B78" s="53" t="s">
        <v>28</v>
      </c>
      <c r="C78" s="102"/>
      <c r="D78" s="109">
        <v>845</v>
      </c>
      <c r="E78" s="108" t="s">
        <v>80</v>
      </c>
      <c r="F78" s="34">
        <v>1998</v>
      </c>
      <c r="G78" s="94">
        <v>1.2</v>
      </c>
      <c r="H78" s="40"/>
      <c r="I78" s="40">
        <f>D78+0.59*G78</f>
        <v>845.708</v>
      </c>
    </row>
    <row r="79" spans="1:9" ht="12.75">
      <c r="A79" s="97"/>
      <c r="B79" s="58"/>
      <c r="C79" s="104"/>
      <c r="D79" s="110"/>
      <c r="E79" s="108" t="s">
        <v>164</v>
      </c>
      <c r="F79" s="34">
        <v>1996</v>
      </c>
      <c r="G79" s="40">
        <f>(I79-D78)/0.59</f>
        <v>0.5084745762711094</v>
      </c>
      <c r="H79" s="40"/>
      <c r="I79" s="40">
        <v>845.3</v>
      </c>
    </row>
    <row r="80" spans="1:9" ht="12.75">
      <c r="A80" s="23" t="s">
        <v>165</v>
      </c>
      <c r="B80" s="26" t="s">
        <v>27</v>
      </c>
      <c r="C80" s="40"/>
      <c r="D80" s="105">
        <v>360</v>
      </c>
      <c r="E80" s="108" t="s">
        <v>81</v>
      </c>
      <c r="F80" s="34">
        <v>2000</v>
      </c>
      <c r="G80" s="93">
        <v>10</v>
      </c>
      <c r="H80" s="93"/>
      <c r="I80" s="93">
        <f>D80+0.59*G80</f>
        <v>365.9</v>
      </c>
    </row>
    <row r="81" spans="1:9" ht="12.75">
      <c r="A81" s="27" t="s">
        <v>136</v>
      </c>
      <c r="B81" s="28" t="s">
        <v>18</v>
      </c>
      <c r="C81" s="40"/>
      <c r="D81" s="105">
        <v>11</v>
      </c>
      <c r="E81" s="108" t="s">
        <v>82</v>
      </c>
      <c r="F81" s="34">
        <v>1995</v>
      </c>
      <c r="G81" s="34">
        <v>3.8</v>
      </c>
      <c r="H81" s="40"/>
      <c r="I81" s="40">
        <f>D81+0.59*G81</f>
        <v>13.242</v>
      </c>
    </row>
    <row r="82" spans="1:9" ht="12.75">
      <c r="A82" s="52" t="s">
        <v>54</v>
      </c>
      <c r="B82" s="53" t="s">
        <v>21</v>
      </c>
      <c r="C82" s="102"/>
      <c r="D82" s="109">
        <v>350</v>
      </c>
      <c r="E82" s="108" t="s">
        <v>157</v>
      </c>
      <c r="F82" s="34">
        <v>1998</v>
      </c>
      <c r="G82" s="40">
        <v>50</v>
      </c>
      <c r="H82" s="40"/>
      <c r="I82" s="40">
        <f>D82+0.59*G82</f>
        <v>379.5</v>
      </c>
    </row>
    <row r="83" spans="1:9" ht="12.75">
      <c r="A83" s="27"/>
      <c r="B83" s="56"/>
      <c r="C83" s="111"/>
      <c r="D83" s="348">
        <f>D82</f>
        <v>350</v>
      </c>
      <c r="E83" s="108" t="s">
        <v>159</v>
      </c>
      <c r="F83" s="34">
        <v>1994</v>
      </c>
      <c r="G83" s="40">
        <f>(I83-D$82)/0.59</f>
        <v>42.37288135593221</v>
      </c>
      <c r="H83" s="32"/>
      <c r="I83" s="40">
        <v>375</v>
      </c>
    </row>
    <row r="84" spans="1:9" ht="12.75">
      <c r="A84" s="27"/>
      <c r="B84" s="56"/>
      <c r="C84" s="111"/>
      <c r="D84" s="322">
        <f>D83</f>
        <v>350</v>
      </c>
      <c r="E84" s="32" t="s">
        <v>342</v>
      </c>
      <c r="F84" s="328">
        <v>2004</v>
      </c>
      <c r="G84" s="40">
        <v>40</v>
      </c>
      <c r="H84" s="34"/>
      <c r="I84" s="40">
        <f>D84+0.59*G84</f>
        <v>373.6</v>
      </c>
    </row>
    <row r="85" spans="1:9" ht="12.75">
      <c r="A85" s="27"/>
      <c r="B85" s="56"/>
      <c r="C85" s="111"/>
      <c r="D85" s="322">
        <f>D84</f>
        <v>350</v>
      </c>
      <c r="E85" s="32" t="s">
        <v>300</v>
      </c>
      <c r="F85" s="34">
        <v>2004</v>
      </c>
      <c r="G85" s="34">
        <v>17.9</v>
      </c>
      <c r="H85" s="34"/>
      <c r="I85" s="40">
        <f>D85+0.59*G85</f>
        <v>360.561</v>
      </c>
    </row>
    <row r="86" spans="1:9" ht="12.75">
      <c r="A86" s="97"/>
      <c r="B86" s="58"/>
      <c r="C86" s="103"/>
      <c r="D86" s="322">
        <f>D85</f>
        <v>350</v>
      </c>
      <c r="E86" s="32" t="s">
        <v>282</v>
      </c>
      <c r="F86" s="34">
        <v>2004</v>
      </c>
      <c r="G86" s="34">
        <v>30.9</v>
      </c>
      <c r="H86" s="34"/>
      <c r="I86" s="40">
        <f>D86+0.59*G86</f>
        <v>368.231</v>
      </c>
    </row>
    <row r="87" spans="1:9" ht="12.75">
      <c r="A87" s="52" t="s">
        <v>160</v>
      </c>
      <c r="B87" s="53" t="s">
        <v>21</v>
      </c>
      <c r="C87" s="101"/>
      <c r="D87" s="101">
        <v>50</v>
      </c>
      <c r="E87" s="108" t="s">
        <v>157</v>
      </c>
      <c r="F87" s="34">
        <v>1998</v>
      </c>
      <c r="G87" s="40">
        <f>G56</f>
        <v>20</v>
      </c>
      <c r="H87" s="32"/>
      <c r="I87" s="105">
        <f>D87+0.59*G87</f>
        <v>61.8</v>
      </c>
    </row>
    <row r="88" spans="1:9" ht="12.75">
      <c r="A88" s="27"/>
      <c r="B88" s="56"/>
      <c r="C88" s="106"/>
      <c r="D88" s="322">
        <f>D87</f>
        <v>50</v>
      </c>
      <c r="E88" s="108" t="s">
        <v>159</v>
      </c>
      <c r="F88" s="34">
        <v>1994</v>
      </c>
      <c r="G88" s="40">
        <f>(I88-D$87)/0.59</f>
        <v>6.779661016949153</v>
      </c>
      <c r="H88" s="32"/>
      <c r="I88" s="40">
        <v>54</v>
      </c>
    </row>
    <row r="89" spans="1:9" ht="12.75">
      <c r="A89" s="27"/>
      <c r="B89" s="56"/>
      <c r="C89" s="106"/>
      <c r="D89" s="322">
        <f>D88</f>
        <v>50</v>
      </c>
      <c r="E89" s="32" t="s">
        <v>342</v>
      </c>
      <c r="F89" s="328">
        <v>2004</v>
      </c>
      <c r="G89" s="34">
        <v>6.7</v>
      </c>
      <c r="H89" s="34"/>
      <c r="I89" s="40">
        <f>D89+0.59*G89</f>
        <v>53.953</v>
      </c>
    </row>
    <row r="90" spans="1:9" ht="12.75">
      <c r="A90" s="27"/>
      <c r="B90" s="56"/>
      <c r="C90" s="106"/>
      <c r="D90" s="322">
        <f>D89</f>
        <v>50</v>
      </c>
      <c r="E90" s="329" t="s">
        <v>300</v>
      </c>
      <c r="F90" s="34">
        <v>2004</v>
      </c>
      <c r="G90" s="34">
        <v>12.8</v>
      </c>
      <c r="H90" s="100"/>
      <c r="I90" s="40">
        <f>D90+0.59*G90</f>
        <v>57.552</v>
      </c>
    </row>
    <row r="91" spans="1:9" ht="12.75">
      <c r="A91" s="97"/>
      <c r="B91" s="58"/>
      <c r="C91" s="103"/>
      <c r="D91" s="322">
        <f>D90</f>
        <v>50</v>
      </c>
      <c r="E91" s="32" t="s">
        <v>282</v>
      </c>
      <c r="F91" s="34">
        <v>2004</v>
      </c>
      <c r="G91" s="40">
        <v>7.9</v>
      </c>
      <c r="H91" s="34"/>
      <c r="I91" s="40">
        <f>D91+0.59*G91</f>
        <v>54.661</v>
      </c>
    </row>
    <row r="92" spans="1:9" ht="12.75">
      <c r="A92" s="52" t="s">
        <v>161</v>
      </c>
      <c r="B92" s="53" t="s">
        <v>21</v>
      </c>
      <c r="C92" s="101"/>
      <c r="D92" s="101">
        <v>10</v>
      </c>
      <c r="E92" s="108" t="s">
        <v>157</v>
      </c>
      <c r="F92" s="34">
        <v>1998</v>
      </c>
      <c r="G92" s="40">
        <f>G61</f>
        <v>5</v>
      </c>
      <c r="H92" s="32"/>
      <c r="I92" s="40">
        <f>D92+0.59*G92</f>
        <v>12.95</v>
      </c>
    </row>
    <row r="93" spans="1:9" ht="12.75">
      <c r="A93" s="27"/>
      <c r="B93" s="56"/>
      <c r="C93" s="106"/>
      <c r="D93" s="322">
        <f>D92</f>
        <v>10</v>
      </c>
      <c r="E93" s="108" t="s">
        <v>159</v>
      </c>
      <c r="F93" s="34">
        <v>1994</v>
      </c>
      <c r="G93" s="40">
        <f>(I93-D$92)/0.59</f>
        <v>3.3898305084745766</v>
      </c>
      <c r="H93" s="32"/>
      <c r="I93" s="40">
        <v>12</v>
      </c>
    </row>
    <row r="94" spans="1:9" ht="12.75">
      <c r="A94" s="27"/>
      <c r="B94" s="56"/>
      <c r="C94" s="106"/>
      <c r="D94" s="322">
        <f>D93</f>
        <v>10</v>
      </c>
      <c r="E94" s="32" t="s">
        <v>342</v>
      </c>
      <c r="F94" s="328">
        <v>2004</v>
      </c>
      <c r="G94" s="34">
        <v>2.2</v>
      </c>
      <c r="H94" s="34"/>
      <c r="I94" s="40">
        <f>D94+0.59*G94</f>
        <v>11.298</v>
      </c>
    </row>
    <row r="95" spans="1:9" ht="12.75">
      <c r="A95" s="97"/>
      <c r="B95" s="58"/>
      <c r="C95" s="103"/>
      <c r="D95" s="324">
        <f>D94</f>
        <v>10</v>
      </c>
      <c r="E95" s="32" t="s">
        <v>282</v>
      </c>
      <c r="F95" s="34">
        <v>2004</v>
      </c>
      <c r="G95" s="40">
        <v>3.1</v>
      </c>
      <c r="H95" s="34"/>
      <c r="I95" s="40">
        <f>D95+0.59*G95</f>
        <v>11.829</v>
      </c>
    </row>
  </sheetData>
  <sheetProtection/>
  <mergeCells count="12">
    <mergeCell ref="C6:D6"/>
    <mergeCell ref="H7:I7"/>
    <mergeCell ref="C7:D7"/>
    <mergeCell ref="E6:I6"/>
    <mergeCell ref="A70:I70"/>
    <mergeCell ref="C75:D75"/>
    <mergeCell ref="C74:D74"/>
    <mergeCell ref="E74:I74"/>
    <mergeCell ref="H75:I75"/>
    <mergeCell ref="G51:I51"/>
    <mergeCell ref="A68:I68"/>
    <mergeCell ref="A69:I69"/>
  </mergeCells>
  <printOptions/>
  <pageMargins left="0.75" right="0.75" top="1" bottom="1" header="0.5" footer="0.5"/>
  <pageSetup horizontalDpi="600" verticalDpi="600" orientation="portrait" paperSize="9" scale="75" r:id="rId1"/>
  <headerFooter alignWithMargins="0">
    <oddHeader>&amp;L&amp;F&amp;C&amp;A</oddHeader>
    <oddFooter>&amp;L&amp;D&amp;C&amp;P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46"/>
  <sheetViews>
    <sheetView tabSelected="1" zoomScaleSheetLayoutView="80" zoomScalePageLayoutView="0" workbookViewId="0" topLeftCell="A1">
      <selection activeCell="D10" sqref="D10"/>
    </sheetView>
  </sheetViews>
  <sheetFormatPr defaultColWidth="9.140625" defaultRowHeight="12.75"/>
  <cols>
    <col min="1" max="1" width="46.7109375" style="116" customWidth="1"/>
    <col min="2" max="2" width="90.7109375" style="116" customWidth="1"/>
    <col min="3" max="16384" width="9.140625" style="116" customWidth="1"/>
  </cols>
  <sheetData>
    <row r="1" ht="20.25">
      <c r="A1" s="115" t="s">
        <v>167</v>
      </c>
    </row>
    <row r="2" ht="6" customHeight="1"/>
    <row r="3" spans="1:6" ht="15.75">
      <c r="A3" s="459" t="s">
        <v>103</v>
      </c>
      <c r="B3" s="460"/>
      <c r="C3" s="460"/>
      <c r="D3" s="460"/>
      <c r="E3" s="460"/>
      <c r="F3" s="460"/>
    </row>
    <row r="4" spans="1:6" s="119" customFormat="1" ht="4.5" customHeight="1">
      <c r="A4" s="118"/>
      <c r="B4" s="118"/>
      <c r="C4" s="118"/>
      <c r="D4" s="118"/>
      <c r="E4" s="118"/>
      <c r="F4" s="118"/>
    </row>
    <row r="5" spans="1:4" s="120" customFormat="1" ht="12.75">
      <c r="A5" s="462" t="s">
        <v>168</v>
      </c>
      <c r="B5" s="462"/>
      <c r="C5" s="462"/>
      <c r="D5" s="462"/>
    </row>
    <row r="6" ht="4.5" customHeight="1"/>
    <row r="7" spans="1:2" ht="12.75">
      <c r="A7" s="121" t="s">
        <v>169</v>
      </c>
      <c r="B7" s="122">
        <v>2009</v>
      </c>
    </row>
    <row r="8" spans="1:2" ht="12.75">
      <c r="A8" s="121" t="s">
        <v>170</v>
      </c>
      <c r="B8" s="122" t="s">
        <v>368</v>
      </c>
    </row>
    <row r="9" spans="1:2" ht="12.75">
      <c r="A9" s="123" t="s">
        <v>171</v>
      </c>
      <c r="B9" s="122" t="s">
        <v>396</v>
      </c>
    </row>
    <row r="10" spans="1:2" ht="12.75">
      <c r="A10" s="123" t="s">
        <v>172</v>
      </c>
      <c r="B10" s="122" t="s">
        <v>397</v>
      </c>
    </row>
    <row r="11" spans="1:2" ht="12.75">
      <c r="A11" s="123" t="s">
        <v>173</v>
      </c>
      <c r="B11" s="122" t="s">
        <v>398</v>
      </c>
    </row>
    <row r="12" spans="1:2" ht="12.75">
      <c r="A12" s="123" t="s">
        <v>174</v>
      </c>
      <c r="B12" s="122" t="s">
        <v>408</v>
      </c>
    </row>
    <row r="13" spans="1:2" ht="14.25" customHeight="1">
      <c r="A13" s="124" t="s">
        <v>175</v>
      </c>
      <c r="B13" s="122" t="s">
        <v>399</v>
      </c>
    </row>
    <row r="14" spans="1:2" ht="28.5" customHeight="1">
      <c r="A14" s="125" t="s">
        <v>176</v>
      </c>
      <c r="B14" s="390" t="s">
        <v>400</v>
      </c>
    </row>
    <row r="15" ht="6" customHeight="1"/>
    <row r="16" spans="1:6" ht="15.75">
      <c r="A16" s="459" t="s">
        <v>177</v>
      </c>
      <c r="B16" s="460"/>
      <c r="C16" s="460"/>
      <c r="D16" s="460"/>
      <c r="E16" s="460"/>
      <c r="F16" s="460"/>
    </row>
    <row r="17" ht="5.25" customHeight="1">
      <c r="A17" s="126"/>
    </row>
    <row r="18" spans="1:2" ht="30.75" customHeight="1">
      <c r="A18" s="461" t="s">
        <v>178</v>
      </c>
      <c r="B18" s="461"/>
    </row>
    <row r="19" spans="1:2" ht="48" customHeight="1">
      <c r="A19" s="461" t="s">
        <v>179</v>
      </c>
      <c r="B19" s="461"/>
    </row>
    <row r="20" spans="1:2" ht="32.25" customHeight="1">
      <c r="A20" s="466" t="s">
        <v>364</v>
      </c>
      <c r="B20" s="466"/>
    </row>
    <row r="21" ht="6" customHeight="1"/>
    <row r="22" spans="1:6" ht="15.75">
      <c r="A22" s="464" t="s">
        <v>181</v>
      </c>
      <c r="B22" s="465"/>
      <c r="C22" s="465"/>
      <c r="D22" s="465"/>
      <c r="E22" s="465"/>
      <c r="F22" s="465"/>
    </row>
    <row r="23" ht="6" customHeight="1">
      <c r="A23" s="128"/>
    </row>
    <row r="24" ht="15.75">
      <c r="A24" s="128" t="s">
        <v>182</v>
      </c>
    </row>
    <row r="25" ht="15.75">
      <c r="A25" s="129" t="s">
        <v>183</v>
      </c>
    </row>
    <row r="26" ht="15.75">
      <c r="A26" s="129" t="s">
        <v>184</v>
      </c>
    </row>
    <row r="27" ht="15.75">
      <c r="A27" s="129" t="s">
        <v>185</v>
      </c>
    </row>
    <row r="28" ht="15.75">
      <c r="A28" s="129" t="s">
        <v>186</v>
      </c>
    </row>
    <row r="29" ht="15.75">
      <c r="A29" s="129" t="s">
        <v>187</v>
      </c>
    </row>
    <row r="30" ht="6" customHeight="1">
      <c r="A30" s="128"/>
    </row>
    <row r="31" ht="15.75">
      <c r="A31" s="128" t="s">
        <v>188</v>
      </c>
    </row>
    <row r="32" ht="15.75">
      <c r="A32" s="129" t="s">
        <v>189</v>
      </c>
    </row>
    <row r="33" ht="15.75">
      <c r="A33" s="129" t="s">
        <v>190</v>
      </c>
    </row>
    <row r="34" ht="15.75">
      <c r="A34" s="129" t="s">
        <v>191</v>
      </c>
    </row>
    <row r="35" ht="15.75">
      <c r="A35" s="129" t="s">
        <v>192</v>
      </c>
    </row>
    <row r="36" ht="6" customHeight="1">
      <c r="A36" s="128"/>
    </row>
    <row r="37" spans="1:2" ht="15.75">
      <c r="A37" s="467" t="s">
        <v>193</v>
      </c>
      <c r="B37" s="467"/>
    </row>
    <row r="38" spans="1:2" ht="12.75" customHeight="1">
      <c r="A38" s="463"/>
      <c r="B38" s="463"/>
    </row>
    <row r="39" spans="1:2" ht="12.75" customHeight="1">
      <c r="A39" s="463"/>
      <c r="B39" s="463"/>
    </row>
    <row r="40" spans="1:2" ht="12.75" customHeight="1">
      <c r="A40" s="463"/>
      <c r="B40" s="463"/>
    </row>
    <row r="41" spans="1:2" ht="12.75" customHeight="1">
      <c r="A41" s="463"/>
      <c r="B41" s="463"/>
    </row>
    <row r="42" spans="1:2" ht="12.75" customHeight="1">
      <c r="A42" s="463"/>
      <c r="B42" s="463"/>
    </row>
    <row r="43" spans="1:2" ht="12.75" customHeight="1">
      <c r="A43" s="463"/>
      <c r="B43" s="463"/>
    </row>
    <row r="44" spans="1:2" ht="12.75" customHeight="1">
      <c r="A44" s="463"/>
      <c r="B44" s="463"/>
    </row>
    <row r="45" spans="1:2" ht="12.75" customHeight="1">
      <c r="A45" s="463"/>
      <c r="B45" s="463"/>
    </row>
    <row r="46" ht="15.75">
      <c r="A46" s="130"/>
    </row>
  </sheetData>
  <sheetProtection/>
  <mergeCells count="9">
    <mergeCell ref="A3:F3"/>
    <mergeCell ref="A16:F16"/>
    <mergeCell ref="A18:B18"/>
    <mergeCell ref="A5:D5"/>
    <mergeCell ref="A38:B45"/>
    <mergeCell ref="A22:F22"/>
    <mergeCell ref="A19:B19"/>
    <mergeCell ref="A20:B20"/>
    <mergeCell ref="A37:B37"/>
  </mergeCells>
  <printOptions/>
  <pageMargins left="0.7" right="0.7" top="0.75" bottom="0.75" header="0.3" footer="0.3"/>
  <pageSetup fitToHeight="1" fitToWidth="1" horizontalDpi="600" verticalDpi="600" orientation="landscape" paperSize="9" scale="74" r:id="rId1"/>
  <headerFooter alignWithMargins="0">
    <oddHeader>&amp;L&amp;F&amp;C&amp;A</oddHeader>
    <oddFooter>&amp;LTemplate v3 ext&amp;CPage &amp;P of &amp;N</oddFooter>
  </headerFooter>
  <rowBreaks count="1" manualBreakCount="1">
    <brk id="11" max="255" man="1"/>
  </rowBreaks>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showZeros="0" zoomScaleSheetLayoutView="90" zoomScalePageLayoutView="0" workbookViewId="0" topLeftCell="A1">
      <pane ySplit="3" topLeftCell="A4" activePane="bottomLeft" state="frozen"/>
      <selection pane="topLeft" activeCell="P36" sqref="P36"/>
      <selection pane="bottomLeft" activeCell="I32" sqref="I32"/>
    </sheetView>
  </sheetViews>
  <sheetFormatPr defaultColWidth="9.140625" defaultRowHeight="12.75"/>
  <cols>
    <col min="1" max="1" width="41.7109375" style="116" customWidth="1"/>
    <col min="2" max="2" width="25.7109375" style="116" customWidth="1"/>
    <col min="3" max="4" width="21.57421875" style="116" customWidth="1"/>
    <col min="5" max="5" width="7.8515625" style="116" bestFit="1" customWidth="1"/>
    <col min="6" max="6" width="16.28125" style="116" customWidth="1"/>
    <col min="7" max="11" width="10.7109375" style="116" customWidth="1"/>
    <col min="12" max="16384" width="9.140625" style="116" customWidth="1"/>
  </cols>
  <sheetData>
    <row r="1" ht="20.25">
      <c r="A1" s="115" t="s">
        <v>205</v>
      </c>
    </row>
    <row r="2" ht="6" customHeight="1"/>
    <row r="3" spans="1:2" ht="15.75">
      <c r="A3" s="133" t="s">
        <v>129</v>
      </c>
      <c r="B3" s="134">
        <f>'Contacts&amp;FQMS'!B7</f>
        <v>2009</v>
      </c>
    </row>
    <row r="4" ht="6" customHeight="1"/>
    <row r="5" spans="1:5" ht="15.75">
      <c r="A5" s="117" t="s">
        <v>128</v>
      </c>
      <c r="B5" s="131"/>
      <c r="C5" s="131"/>
      <c r="D5" s="131"/>
      <c r="E5" s="131"/>
    </row>
    <row r="6" ht="6" customHeight="1"/>
    <row r="7" ht="12.75">
      <c r="A7" s="158" t="s">
        <v>206</v>
      </c>
    </row>
    <row r="8" spans="1:6" ht="58.5" customHeight="1">
      <c r="A8" s="477" t="s">
        <v>224</v>
      </c>
      <c r="B8" s="477"/>
      <c r="C8" s="477"/>
      <c r="D8" s="477"/>
      <c r="E8" s="477"/>
      <c r="F8" s="477"/>
    </row>
    <row r="9" spans="1:5" s="161" customFormat="1" ht="12.75">
      <c r="A9" s="159" t="s">
        <v>207</v>
      </c>
      <c r="B9" s="160"/>
      <c r="C9" s="160"/>
      <c r="D9" s="160"/>
      <c r="E9" s="160"/>
    </row>
    <row r="10" spans="1:5" s="161" customFormat="1" ht="3" customHeight="1">
      <c r="A10" s="160"/>
      <c r="B10" s="160"/>
      <c r="C10" s="160"/>
      <c r="D10" s="160"/>
      <c r="E10" s="160"/>
    </row>
    <row r="11" spans="1:2" ht="12.75">
      <c r="A11" s="121" t="s">
        <v>208</v>
      </c>
      <c r="B11" s="162"/>
    </row>
    <row r="12" spans="1:2" ht="12.75">
      <c r="A12" s="163" t="s">
        <v>209</v>
      </c>
      <c r="B12" s="406" t="s">
        <v>369</v>
      </c>
    </row>
    <row r="13" spans="1:2" ht="12.75">
      <c r="A13" s="164" t="s">
        <v>210</v>
      </c>
      <c r="B13" s="406" t="s">
        <v>370</v>
      </c>
    </row>
    <row r="14" spans="1:2" ht="12.75">
      <c r="A14" s="121" t="s">
        <v>211</v>
      </c>
      <c r="B14" s="162"/>
    </row>
    <row r="15" spans="1:2" ht="12.75">
      <c r="A15" s="163" t="s">
        <v>209</v>
      </c>
      <c r="B15" s="406" t="s">
        <v>371</v>
      </c>
    </row>
    <row r="16" spans="1:2" ht="12.75">
      <c r="A16" s="164" t="s">
        <v>210</v>
      </c>
      <c r="B16" s="406" t="s">
        <v>372</v>
      </c>
    </row>
    <row r="17" ht="12.75">
      <c r="A17" s="116" t="s">
        <v>130</v>
      </c>
    </row>
    <row r="19" spans="1:6" ht="42" customHeight="1">
      <c r="A19" s="477" t="s">
        <v>225</v>
      </c>
      <c r="B19" s="477"/>
      <c r="C19" s="477"/>
      <c r="D19" s="477"/>
      <c r="E19" s="477"/>
      <c r="F19" s="477"/>
    </row>
    <row r="20" ht="3" customHeight="1"/>
    <row r="21" spans="1:2" ht="12.75">
      <c r="A21" s="165" t="s">
        <v>212</v>
      </c>
      <c r="B21" s="406" t="s">
        <v>373</v>
      </c>
    </row>
    <row r="22" spans="3:4" ht="12.75">
      <c r="C22" s="478" t="s">
        <v>365</v>
      </c>
      <c r="D22" s="478"/>
    </row>
    <row r="23" spans="1:5" s="119" customFormat="1" ht="12.75">
      <c r="A23" s="116"/>
      <c r="B23" s="116"/>
      <c r="C23" s="480" t="s">
        <v>213</v>
      </c>
      <c r="D23" s="481"/>
      <c r="E23" s="116"/>
    </row>
    <row r="24" spans="1:5" s="119" customFormat="1" ht="12.75">
      <c r="A24" s="167" t="s">
        <v>214</v>
      </c>
      <c r="B24" s="168" t="s">
        <v>215</v>
      </c>
      <c r="C24" s="168" t="s">
        <v>216</v>
      </c>
      <c r="D24" s="168" t="s">
        <v>217</v>
      </c>
      <c r="E24" s="116"/>
    </row>
    <row r="25" spans="1:5" s="119" customFormat="1" ht="12.75">
      <c r="A25" s="169" t="s">
        <v>218</v>
      </c>
      <c r="B25" s="76" t="s">
        <v>374</v>
      </c>
      <c r="C25" s="170">
        <v>50</v>
      </c>
      <c r="D25" s="170">
        <v>100</v>
      </c>
      <c r="E25" s="116"/>
    </row>
    <row r="26" spans="1:5" s="119" customFormat="1" ht="12.75">
      <c r="A26" s="169" t="s">
        <v>219</v>
      </c>
      <c r="B26" s="76" t="s">
        <v>180</v>
      </c>
      <c r="C26" s="170">
        <v>100</v>
      </c>
      <c r="D26" s="170">
        <v>200</v>
      </c>
      <c r="E26" s="116"/>
    </row>
    <row r="27" spans="1:5" s="119" customFormat="1" ht="12.75">
      <c r="A27" s="169" t="s">
        <v>220</v>
      </c>
      <c r="B27" s="76"/>
      <c r="C27" s="170">
        <v>50</v>
      </c>
      <c r="D27" s="171" t="s">
        <v>15</v>
      </c>
      <c r="E27" s="116"/>
    </row>
    <row r="28" spans="1:5" s="119" customFormat="1" ht="12.75">
      <c r="A28" s="169" t="s">
        <v>221</v>
      </c>
      <c r="B28" s="76"/>
      <c r="C28" s="171" t="s">
        <v>15</v>
      </c>
      <c r="D28" s="171" t="s">
        <v>15</v>
      </c>
      <c r="E28" s="116"/>
    </row>
    <row r="29" s="119" customFormat="1" ht="12.75"/>
    <row r="30" spans="1:6" ht="39.75" customHeight="1">
      <c r="A30" s="477" t="s">
        <v>226</v>
      </c>
      <c r="B30" s="477"/>
      <c r="C30" s="477"/>
      <c r="D30" s="477"/>
      <c r="E30" s="477"/>
      <c r="F30" s="477"/>
    </row>
    <row r="31" spans="1:6" ht="96" customHeight="1">
      <c r="A31" s="482" t="s">
        <v>223</v>
      </c>
      <c r="B31" s="482"/>
      <c r="C31" s="482"/>
      <c r="D31" s="482"/>
      <c r="E31" s="482"/>
      <c r="F31" s="482"/>
    </row>
    <row r="32" spans="1:6" ht="39" customHeight="1">
      <c r="A32" s="483" t="s">
        <v>366</v>
      </c>
      <c r="B32" s="483"/>
      <c r="C32" s="483"/>
      <c r="D32" s="483"/>
      <c r="E32" s="483"/>
      <c r="F32" s="483"/>
    </row>
    <row r="33" spans="1:6" ht="12.75">
      <c r="A33" s="479" t="s">
        <v>222</v>
      </c>
      <c r="B33" s="479"/>
      <c r="C33" s="479"/>
      <c r="D33" s="479"/>
      <c r="E33" s="479"/>
      <c r="F33" s="479"/>
    </row>
    <row r="34" spans="1:6" ht="41.25" customHeight="1">
      <c r="A34" s="468" t="s">
        <v>375</v>
      </c>
      <c r="B34" s="469"/>
      <c r="C34" s="469"/>
      <c r="D34" s="469"/>
      <c r="E34" s="469"/>
      <c r="F34" s="470"/>
    </row>
    <row r="35" spans="1:6" ht="36.75" customHeight="1">
      <c r="A35" s="471" t="s">
        <v>388</v>
      </c>
      <c r="B35" s="472"/>
      <c r="C35" s="472"/>
      <c r="D35" s="472"/>
      <c r="E35" s="472"/>
      <c r="F35" s="473"/>
    </row>
    <row r="36" spans="1:6" ht="59.25" customHeight="1">
      <c r="A36" s="474" t="s">
        <v>389</v>
      </c>
      <c r="B36" s="475"/>
      <c r="C36" s="475"/>
      <c r="D36" s="475"/>
      <c r="E36" s="475"/>
      <c r="F36" s="476"/>
    </row>
    <row r="37" spans="1:2" ht="12.75">
      <c r="A37" s="172"/>
      <c r="B37" s="173"/>
    </row>
    <row r="57" ht="39" customHeight="1"/>
  </sheetData>
  <sheetProtection/>
  <mergeCells count="11">
    <mergeCell ref="A32:F32"/>
    <mergeCell ref="A34:F34"/>
    <mergeCell ref="A35:F35"/>
    <mergeCell ref="A36:F36"/>
    <mergeCell ref="A8:F8"/>
    <mergeCell ref="C22:D22"/>
    <mergeCell ref="A33:F33"/>
    <mergeCell ref="C23:D23"/>
    <mergeCell ref="A19:F19"/>
    <mergeCell ref="A30:F30"/>
    <mergeCell ref="A31:F3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61" r:id="rId1"/>
  <headerFooter alignWithMargins="0">
    <oddHeader>&amp;C&amp;A</oddHeader>
    <oddFooter>&amp;CPage &amp;P</oddFooter>
  </headerFooter>
  <rowBreaks count="1" manualBreakCount="1">
    <brk id="31" max="6" man="1"/>
  </rowBreaks>
  <ignoredErrors>
    <ignoredError sqref="B3"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zoomScalePageLayoutView="0" workbookViewId="0" topLeftCell="A1">
      <pane ySplit="2" topLeftCell="A3" activePane="bottomLeft" state="frozen"/>
      <selection pane="topLeft" activeCell="P36" sqref="P36"/>
      <selection pane="bottomLeft" activeCell="I33" sqref="I33"/>
    </sheetView>
  </sheetViews>
  <sheetFormatPr defaultColWidth="9.140625" defaultRowHeight="12.75"/>
  <cols>
    <col min="1" max="1" width="56.7109375" style="116" customWidth="1"/>
    <col min="2" max="2" width="25.7109375" style="116" customWidth="1"/>
    <col min="3" max="4" width="12.7109375" style="116" customWidth="1"/>
    <col min="5" max="5" width="12.8515625" style="116" bestFit="1" customWidth="1"/>
    <col min="6" max="6" width="10.57421875" style="116" customWidth="1"/>
    <col min="7" max="16384" width="9.140625" style="116" customWidth="1"/>
  </cols>
  <sheetData>
    <row r="1" ht="18">
      <c r="A1" s="132" t="s">
        <v>194</v>
      </c>
    </row>
    <row r="2" spans="1:2" s="135" customFormat="1" ht="15.75">
      <c r="A2" s="133" t="s">
        <v>129</v>
      </c>
      <c r="B2" s="134">
        <f>'Contacts&amp;FQMS'!B7</f>
        <v>2009</v>
      </c>
    </row>
    <row r="3" spans="1:5" ht="6" customHeight="1">
      <c r="A3" s="136"/>
      <c r="C3" s="136"/>
      <c r="D3" s="136"/>
      <c r="E3" s="136"/>
    </row>
    <row r="4" spans="1:5" ht="12.75">
      <c r="A4" s="74" t="s">
        <v>195</v>
      </c>
      <c r="B4" s="74"/>
      <c r="C4" s="74"/>
      <c r="D4" s="74"/>
      <c r="E4" s="74"/>
    </row>
    <row r="5" spans="1:5" ht="12.75">
      <c r="A5" s="74" t="s">
        <v>196</v>
      </c>
      <c r="B5" s="74"/>
      <c r="C5" s="74"/>
      <c r="D5" s="74"/>
      <c r="E5" s="74"/>
    </row>
    <row r="6" spans="1:5" ht="6" customHeight="1">
      <c r="A6" s="78"/>
      <c r="B6" s="74"/>
      <c r="C6" s="78"/>
      <c r="D6" s="78"/>
      <c r="E6" s="78"/>
    </row>
    <row r="7" spans="1:5" ht="12.75">
      <c r="A7" s="137" t="s">
        <v>124</v>
      </c>
      <c r="C7" s="75"/>
      <c r="D7" s="75"/>
      <c r="E7" s="78"/>
    </row>
    <row r="8" spans="1:8" ht="12.75" customHeight="1" thickBot="1">
      <c r="A8" s="138" t="s">
        <v>104</v>
      </c>
      <c r="B8" s="139" t="s">
        <v>197</v>
      </c>
      <c r="C8" s="487" t="s">
        <v>127</v>
      </c>
      <c r="D8" s="488"/>
      <c r="E8" s="495" t="s">
        <v>198</v>
      </c>
      <c r="F8" s="496"/>
      <c r="G8" s="496"/>
      <c r="H8" s="497"/>
    </row>
    <row r="9" spans="1:8" ht="25.5">
      <c r="A9" s="140"/>
      <c r="B9" s="141" t="s">
        <v>199</v>
      </c>
      <c r="C9" s="71" t="s">
        <v>125</v>
      </c>
      <c r="D9" s="72" t="s">
        <v>126</v>
      </c>
      <c r="E9" s="352" t="s">
        <v>357</v>
      </c>
      <c r="F9" s="352" t="s">
        <v>358</v>
      </c>
      <c r="G9" s="353" t="s">
        <v>359</v>
      </c>
      <c r="H9" s="354" t="s">
        <v>65</v>
      </c>
    </row>
    <row r="10" spans="1:8" ht="14.25">
      <c r="A10" s="142" t="s">
        <v>113</v>
      </c>
      <c r="B10" s="143"/>
      <c r="C10" s="69"/>
      <c r="D10" s="70"/>
      <c r="E10" s="76"/>
      <c r="F10" s="355"/>
      <c r="G10" s="356"/>
      <c r="H10" s="357"/>
    </row>
    <row r="11" spans="1:8" ht="25.5">
      <c r="A11" s="145" t="s">
        <v>105</v>
      </c>
      <c r="B11" s="143"/>
      <c r="C11" s="144"/>
      <c r="D11" s="146"/>
      <c r="E11" s="76"/>
      <c r="F11" s="355"/>
      <c r="G11" s="356"/>
      <c r="H11" s="357"/>
    </row>
    <row r="12" spans="1:8" ht="25.5">
      <c r="A12" s="145" t="s">
        <v>106</v>
      </c>
      <c r="B12" s="143"/>
      <c r="C12" s="144"/>
      <c r="D12" s="146"/>
      <c r="E12" s="76"/>
      <c r="F12" s="355"/>
      <c r="G12" s="356"/>
      <c r="H12" s="357"/>
    </row>
    <row r="13" spans="1:8" ht="14.25">
      <c r="A13" s="142" t="s">
        <v>114</v>
      </c>
      <c r="B13" s="143"/>
      <c r="C13" s="69"/>
      <c r="D13" s="412"/>
      <c r="E13" s="76"/>
      <c r="F13" s="355"/>
      <c r="G13" s="356"/>
      <c r="H13" s="357"/>
    </row>
    <row r="14" spans="1:8" ht="14.25">
      <c r="A14" s="142" t="s">
        <v>115</v>
      </c>
      <c r="B14" s="143"/>
      <c r="C14" s="289"/>
      <c r="D14" s="413"/>
      <c r="E14" s="76"/>
      <c r="F14" s="355"/>
      <c r="G14" s="356"/>
      <c r="H14" s="357"/>
    </row>
    <row r="15" spans="1:8" ht="14.25">
      <c r="A15" s="145" t="s">
        <v>200</v>
      </c>
      <c r="B15" s="143"/>
      <c r="C15" s="144"/>
      <c r="D15" s="423">
        <v>9176000</v>
      </c>
      <c r="E15" s="426">
        <v>200</v>
      </c>
      <c r="F15" s="417"/>
      <c r="G15" s="418"/>
      <c r="H15" s="432">
        <v>200</v>
      </c>
    </row>
    <row r="16" spans="1:8" ht="12.75">
      <c r="A16" s="142" t="s">
        <v>107</v>
      </c>
      <c r="B16" s="143"/>
      <c r="C16" s="69"/>
      <c r="D16" s="412"/>
      <c r="E16" s="416"/>
      <c r="F16" s="417"/>
      <c r="G16" s="418"/>
      <c r="H16" s="419"/>
    </row>
    <row r="17" spans="1:8" ht="12.75" customHeight="1">
      <c r="A17" s="145" t="s">
        <v>108</v>
      </c>
      <c r="B17" s="143"/>
      <c r="C17" s="144"/>
      <c r="D17" s="413"/>
      <c r="E17" s="416"/>
      <c r="F17" s="417"/>
      <c r="G17" s="418"/>
      <c r="H17" s="419"/>
    </row>
    <row r="18" spans="1:8" ht="12.75">
      <c r="A18" s="145" t="s">
        <v>109</v>
      </c>
      <c r="B18" s="143"/>
      <c r="C18" s="144"/>
      <c r="D18" s="413"/>
      <c r="E18" s="416"/>
      <c r="F18" s="417"/>
      <c r="G18" s="418"/>
      <c r="H18" s="419"/>
    </row>
    <row r="19" spans="1:8" ht="12.75">
      <c r="A19" s="142" t="s">
        <v>110</v>
      </c>
      <c r="B19" s="143"/>
      <c r="C19" s="69"/>
      <c r="D19" s="412"/>
      <c r="E19" s="416"/>
      <c r="F19" s="417"/>
      <c r="G19" s="418"/>
      <c r="H19" s="419"/>
    </row>
    <row r="20" spans="1:8" ht="12.75">
      <c r="A20" s="145" t="s">
        <v>111</v>
      </c>
      <c r="B20" s="143"/>
      <c r="C20" s="144"/>
      <c r="D20" s="413"/>
      <c r="E20" s="416"/>
      <c r="F20" s="417"/>
      <c r="G20" s="418"/>
      <c r="H20" s="419"/>
    </row>
    <row r="21" spans="1:8" ht="12.75">
      <c r="A21" s="145" t="s">
        <v>112</v>
      </c>
      <c r="B21" s="143"/>
      <c r="C21" s="144"/>
      <c r="D21" s="413"/>
      <c r="E21" s="416"/>
      <c r="F21" s="417"/>
      <c r="G21" s="418"/>
      <c r="H21" s="419"/>
    </row>
    <row r="22" spans="1:8" s="149" customFormat="1" ht="12.75">
      <c r="A22" s="147" t="s">
        <v>201</v>
      </c>
      <c r="B22" s="148"/>
      <c r="C22" s="148"/>
      <c r="D22" s="414">
        <f aca="true" t="shared" si="0" ref="D22:G24">SUM(D10,D13,D16,D19)</f>
        <v>0</v>
      </c>
      <c r="E22" s="193">
        <f t="shared" si="0"/>
        <v>0</v>
      </c>
      <c r="F22" s="193">
        <f t="shared" si="0"/>
        <v>0</v>
      </c>
      <c r="G22" s="427">
        <f t="shared" si="0"/>
        <v>0</v>
      </c>
      <c r="H22" s="428">
        <f>SUM(E22:G22)</f>
        <v>0</v>
      </c>
    </row>
    <row r="23" spans="1:8" s="149" customFormat="1" ht="12.75">
      <c r="A23" s="147" t="s">
        <v>202</v>
      </c>
      <c r="B23" s="148"/>
      <c r="C23" s="148"/>
      <c r="D23" s="414">
        <f t="shared" si="0"/>
        <v>0</v>
      </c>
      <c r="E23" s="193">
        <f t="shared" si="0"/>
        <v>0</v>
      </c>
      <c r="F23" s="193">
        <f t="shared" si="0"/>
        <v>0</v>
      </c>
      <c r="G23" s="427">
        <f t="shared" si="0"/>
        <v>0</v>
      </c>
      <c r="H23" s="428">
        <f>SUM(E23:G23)</f>
        <v>0</v>
      </c>
    </row>
    <row r="24" spans="1:8" s="149" customFormat="1" ht="12.75">
      <c r="A24" s="147" t="s">
        <v>385</v>
      </c>
      <c r="B24" s="148"/>
      <c r="C24" s="148"/>
      <c r="D24" s="414">
        <f t="shared" si="0"/>
        <v>9176000</v>
      </c>
      <c r="E24" s="193">
        <f t="shared" si="0"/>
        <v>200</v>
      </c>
      <c r="F24" s="193">
        <f t="shared" si="0"/>
        <v>0</v>
      </c>
      <c r="G24" s="427">
        <f t="shared" si="0"/>
        <v>0</v>
      </c>
      <c r="H24" s="428">
        <f>SUM(E24:G24)</f>
        <v>200</v>
      </c>
    </row>
    <row r="25" spans="1:8" s="152" customFormat="1" ht="15.75">
      <c r="A25" s="150" t="s">
        <v>203</v>
      </c>
      <c r="B25" s="151"/>
      <c r="C25" s="151"/>
      <c r="D25" s="424">
        <f>SUM(D22:D24)</f>
        <v>9176000</v>
      </c>
      <c r="E25" s="155">
        <f>SUM(E22:E24)</f>
        <v>200</v>
      </c>
      <c r="F25" s="155">
        <f>SUM(F22:F24)</f>
        <v>0</v>
      </c>
      <c r="G25" s="429">
        <f>SUM(G22:G24)</f>
        <v>0</v>
      </c>
      <c r="H25" s="428">
        <f>SUM(E25:G25)</f>
        <v>200</v>
      </c>
    </row>
    <row r="26" spans="1:8" ht="14.25">
      <c r="A26" s="142" t="s">
        <v>116</v>
      </c>
      <c r="B26" s="143"/>
      <c r="C26" s="69"/>
      <c r="D26" s="415"/>
      <c r="E26" s="416"/>
      <c r="F26" s="430"/>
      <c r="G26" s="431"/>
      <c r="H26" s="432"/>
    </row>
    <row r="27" spans="1:8" ht="14.25">
      <c r="A27" s="142" t="s">
        <v>117</v>
      </c>
      <c r="B27" s="143"/>
      <c r="C27" s="69"/>
      <c r="D27" s="415"/>
      <c r="E27" s="416"/>
      <c r="F27" s="430"/>
      <c r="G27" s="431"/>
      <c r="H27" s="432"/>
    </row>
    <row r="28" spans="1:8" ht="14.25">
      <c r="A28" s="153" t="s">
        <v>386</v>
      </c>
      <c r="B28" s="143"/>
      <c r="C28" s="35"/>
      <c r="D28" s="423">
        <v>25394000</v>
      </c>
      <c r="E28" s="193">
        <v>200</v>
      </c>
      <c r="F28" s="430"/>
      <c r="G28" s="431"/>
      <c r="H28" s="432">
        <v>200</v>
      </c>
    </row>
    <row r="29" spans="1:8" s="152" customFormat="1" ht="16.5" thickBot="1">
      <c r="A29" s="154" t="s">
        <v>204</v>
      </c>
      <c r="B29" s="155"/>
      <c r="C29" s="155"/>
      <c r="D29" s="425">
        <f>SUM(D26:D28)</f>
        <v>25394000</v>
      </c>
      <c r="E29" s="155">
        <f>SUM(E26:E28)</f>
        <v>200</v>
      </c>
      <c r="F29" s="155">
        <f>SUM(F26:F28)</f>
        <v>0</v>
      </c>
      <c r="G29" s="429">
        <f>SUM(G26:G28)</f>
        <v>0</v>
      </c>
      <c r="H29" s="433">
        <f>SUM(E29:G29)</f>
        <v>200</v>
      </c>
    </row>
    <row r="30" spans="1:5" ht="12.75">
      <c r="A30" s="156" t="s">
        <v>118</v>
      </c>
      <c r="C30" s="156"/>
      <c r="D30" s="156"/>
      <c r="E30" s="156"/>
    </row>
    <row r="31" spans="1:5" ht="12.75">
      <c r="A31" s="156" t="s">
        <v>119</v>
      </c>
      <c r="C31" s="156"/>
      <c r="D31" s="156"/>
      <c r="E31" s="156"/>
    </row>
    <row r="32" spans="1:4" ht="12.75">
      <c r="A32" s="157" t="s">
        <v>122</v>
      </c>
      <c r="C32" s="157"/>
      <c r="D32" s="157"/>
    </row>
    <row r="33" spans="1:5" ht="12.75">
      <c r="A33" s="156" t="s">
        <v>120</v>
      </c>
      <c r="C33" s="156"/>
      <c r="D33" s="156"/>
      <c r="E33" s="156"/>
    </row>
    <row r="34" spans="1:5" ht="12.75">
      <c r="A34" s="156" t="s">
        <v>121</v>
      </c>
      <c r="C34" s="156"/>
      <c r="D34" s="156"/>
      <c r="E34" s="156"/>
    </row>
    <row r="35" spans="1:4" ht="12.75">
      <c r="A35" s="157" t="s">
        <v>123</v>
      </c>
      <c r="C35" s="157"/>
      <c r="D35" s="157"/>
    </row>
    <row r="37" spans="1:5" ht="12.75">
      <c r="A37" s="489" t="s">
        <v>137</v>
      </c>
      <c r="B37" s="490"/>
      <c r="C37" s="490"/>
      <c r="D37" s="490"/>
      <c r="E37" s="491"/>
    </row>
    <row r="38" spans="1:5" ht="14.25" customHeight="1">
      <c r="A38" s="492"/>
      <c r="B38" s="493"/>
      <c r="C38" s="493"/>
      <c r="D38" s="493"/>
      <c r="E38" s="494"/>
    </row>
    <row r="39" spans="1:5" ht="13.5" customHeight="1">
      <c r="A39" s="484"/>
      <c r="B39" s="485"/>
      <c r="C39" s="485"/>
      <c r="D39" s="485"/>
      <c r="E39" s="486"/>
    </row>
  </sheetData>
  <sheetProtection/>
  <mergeCells count="5">
    <mergeCell ref="A39:E39"/>
    <mergeCell ref="C8:D8"/>
    <mergeCell ref="A37:E37"/>
    <mergeCell ref="A38:E38"/>
    <mergeCell ref="E8:H8"/>
  </mergeCells>
  <printOptions/>
  <pageMargins left="0.75" right="0.75" top="1" bottom="1" header="0.5" footer="0.5"/>
  <pageSetup fitToHeight="1" fitToWidth="1" horizontalDpi="600" verticalDpi="600" orientation="landscape" paperSize="9" scale="83" r:id="rId1"/>
  <headerFooter alignWithMargins="0">
    <oddHeader>&amp;L&amp;F&amp;C&amp;A</oddHeader>
    <oddFooter>&amp;LTemplate v3 ext&amp;CPage &amp;P of &amp;N</oddFooter>
  </headerFooter>
  <ignoredErrors>
    <ignoredError sqref="B2 D22:D25 E22:G25 D29:E29 F29:G29"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G62"/>
  <sheetViews>
    <sheetView showZeros="0" zoomScaleSheetLayoutView="70" zoomScalePageLayoutView="0" workbookViewId="0" topLeftCell="A1">
      <selection activeCell="F11" sqref="F11"/>
    </sheetView>
  </sheetViews>
  <sheetFormatPr defaultColWidth="9.140625" defaultRowHeight="12.75"/>
  <cols>
    <col min="1" max="1" width="58.7109375" style="116" customWidth="1"/>
    <col min="2" max="2" width="15.28125" style="116" customWidth="1"/>
    <col min="3" max="3" width="26.28125" style="116" bestFit="1" customWidth="1"/>
    <col min="4" max="7" width="9.7109375" style="116" customWidth="1"/>
    <col min="8" max="8" width="3.8515625" style="116" customWidth="1"/>
    <col min="9" max="16384" width="9.140625" style="116" customWidth="1"/>
  </cols>
  <sheetData>
    <row r="1" ht="18">
      <c r="A1" s="132" t="s">
        <v>138</v>
      </c>
    </row>
    <row r="2" ht="5.25" customHeight="1"/>
    <row r="3" spans="1:3" s="135" customFormat="1" ht="15.75">
      <c r="A3" s="136"/>
      <c r="B3" s="133" t="s">
        <v>129</v>
      </c>
      <c r="C3" s="174">
        <f>'Contacts&amp;FQMS'!B7</f>
        <v>2009</v>
      </c>
    </row>
    <row r="4" spans="1:5" ht="6" customHeight="1">
      <c r="A4" s="136"/>
      <c r="B4" s="136"/>
      <c r="C4" s="136"/>
      <c r="E4" s="136"/>
    </row>
    <row r="5" spans="1:3" ht="32.25" customHeight="1">
      <c r="A5" s="498" t="s">
        <v>227</v>
      </c>
      <c r="B5" s="498"/>
      <c r="C5" s="498"/>
    </row>
    <row r="6" ht="5.25" customHeight="1">
      <c r="A6" s="128"/>
    </row>
    <row r="7" spans="1:3" ht="15.75">
      <c r="A7" s="176"/>
      <c r="B7" s="177" t="s">
        <v>411</v>
      </c>
      <c r="C7" s="177" t="s">
        <v>228</v>
      </c>
    </row>
    <row r="8" spans="1:3" ht="15.75">
      <c r="A8" s="178" t="s">
        <v>229</v>
      </c>
      <c r="B8" s="179">
        <v>9176000</v>
      </c>
      <c r="C8" s="179">
        <v>100</v>
      </c>
    </row>
    <row r="9" spans="1:3" ht="15.75" customHeight="1">
      <c r="A9" s="178" t="s">
        <v>230</v>
      </c>
      <c r="B9" s="179">
        <v>25394000</v>
      </c>
      <c r="C9" s="179">
        <v>100</v>
      </c>
    </row>
    <row r="10" spans="1:3" ht="5.25" customHeight="1">
      <c r="A10" s="180"/>
      <c r="B10" s="180"/>
      <c r="C10" s="181"/>
    </row>
    <row r="11" spans="1:3" ht="12.75" customHeight="1">
      <c r="A11" s="501" t="s">
        <v>231</v>
      </c>
      <c r="B11" s="502"/>
      <c r="C11" s="503"/>
    </row>
    <row r="12" spans="1:3" ht="12.75">
      <c r="A12" s="504" t="s">
        <v>409</v>
      </c>
      <c r="B12" s="505"/>
      <c r="C12" s="506"/>
    </row>
    <row r="13" spans="1:3" ht="12.75">
      <c r="A13" s="507"/>
      <c r="B13" s="508"/>
      <c r="C13" s="509"/>
    </row>
    <row r="14" spans="1:3" ht="42" customHeight="1">
      <c r="A14" s="510"/>
      <c r="B14" s="511"/>
      <c r="C14" s="512"/>
    </row>
    <row r="15" spans="1:3" ht="12.75" customHeight="1">
      <c r="A15" s="513" t="s">
        <v>367</v>
      </c>
      <c r="B15" s="514"/>
      <c r="C15" s="515"/>
    </row>
    <row r="16" spans="1:3" ht="12.75" customHeight="1">
      <c r="A16" s="516"/>
      <c r="B16" s="517"/>
      <c r="C16" s="518"/>
    </row>
    <row r="17" spans="1:3" ht="12.75" customHeight="1">
      <c r="A17" s="504" t="s">
        <v>410</v>
      </c>
      <c r="B17" s="505"/>
      <c r="C17" s="506"/>
    </row>
    <row r="18" spans="1:3" ht="12.75" customHeight="1">
      <c r="A18" s="507"/>
      <c r="B18" s="508"/>
      <c r="C18" s="509"/>
    </row>
    <row r="19" spans="1:3" ht="12.75" customHeight="1">
      <c r="A19" s="510"/>
      <c r="B19" s="511"/>
      <c r="C19" s="512"/>
    </row>
    <row r="20" ht="6" customHeight="1">
      <c r="A20" s="128"/>
    </row>
    <row r="21" spans="1:3" ht="88.5" customHeight="1">
      <c r="A21" s="498" t="s">
        <v>271</v>
      </c>
      <c r="B21" s="498"/>
      <c r="C21" s="498"/>
    </row>
    <row r="22" spans="1:3" ht="6" customHeight="1">
      <c r="A22" s="175"/>
      <c r="B22" s="175"/>
      <c r="C22" s="175"/>
    </row>
    <row r="23" spans="1:3" ht="27.75" customHeight="1">
      <c r="A23" s="499" t="s">
        <v>232</v>
      </c>
      <c r="B23" s="499"/>
      <c r="C23" s="499"/>
    </row>
    <row r="24" ht="6" customHeight="1">
      <c r="A24" s="128"/>
    </row>
    <row r="25" spans="1:3" ht="78.75" customHeight="1">
      <c r="A25" s="500" t="s">
        <v>272</v>
      </c>
      <c r="B25" s="500"/>
      <c r="C25" s="500"/>
    </row>
    <row r="26" ht="6" customHeight="1">
      <c r="A26" s="128"/>
    </row>
    <row r="27" spans="1:3" ht="12.75">
      <c r="A27" s="519" t="s">
        <v>233</v>
      </c>
      <c r="B27" s="520"/>
      <c r="C27" s="521"/>
    </row>
    <row r="28" spans="1:7" ht="12.75" customHeight="1">
      <c r="A28" s="530"/>
      <c r="B28" s="531"/>
      <c r="C28" s="531"/>
      <c r="D28" s="331"/>
      <c r="E28" s="331"/>
      <c r="F28" s="331"/>
      <c r="G28" s="331"/>
    </row>
    <row r="29" spans="1:7" ht="12.75" customHeight="1">
      <c r="A29" s="532"/>
      <c r="B29" s="533"/>
      <c r="C29" s="533"/>
      <c r="D29" s="331"/>
      <c r="E29" s="331"/>
      <c r="F29" s="331"/>
      <c r="G29" s="331"/>
    </row>
    <row r="30" spans="1:7" ht="12.75" customHeight="1">
      <c r="A30" s="532"/>
      <c r="B30" s="533"/>
      <c r="C30" s="533"/>
      <c r="D30" s="331"/>
      <c r="E30" s="331"/>
      <c r="F30" s="331"/>
      <c r="G30" s="331"/>
    </row>
    <row r="31" spans="1:7" ht="33" customHeight="1">
      <c r="A31" s="532"/>
      <c r="B31" s="533"/>
      <c r="C31" s="533"/>
      <c r="D31" s="331"/>
      <c r="E31" s="331"/>
      <c r="F31" s="331"/>
      <c r="G31" s="331"/>
    </row>
    <row r="32" spans="1:7" ht="25.5" customHeight="1">
      <c r="A32" s="532"/>
      <c r="B32" s="533"/>
      <c r="C32" s="533"/>
      <c r="D32" s="331"/>
      <c r="E32" s="331"/>
      <c r="F32" s="331"/>
      <c r="G32" s="331"/>
    </row>
    <row r="33" spans="1:7" ht="12.75" customHeight="1">
      <c r="A33" s="532"/>
      <c r="B33" s="533"/>
      <c r="C33" s="533"/>
      <c r="D33" s="331"/>
      <c r="E33" s="331"/>
      <c r="F33" s="331"/>
      <c r="G33" s="331"/>
    </row>
    <row r="34" spans="1:7" ht="12.75" customHeight="1">
      <c r="A34" s="532"/>
      <c r="B34" s="533"/>
      <c r="C34" s="533"/>
      <c r="D34" s="331"/>
      <c r="E34" s="331"/>
      <c r="F34" s="331"/>
      <c r="G34" s="331"/>
    </row>
    <row r="35" ht="6" customHeight="1">
      <c r="A35" s="128"/>
    </row>
    <row r="36" ht="15.75">
      <c r="A36" s="127" t="s">
        <v>234</v>
      </c>
    </row>
    <row r="37" ht="6" customHeight="1">
      <c r="A37" s="128"/>
    </row>
    <row r="38" ht="15.75">
      <c r="A38" s="128" t="s">
        <v>235</v>
      </c>
    </row>
    <row r="39" ht="6" customHeight="1"/>
    <row r="40" ht="15.75">
      <c r="A40" s="127" t="s">
        <v>236</v>
      </c>
    </row>
    <row r="41" ht="6" customHeight="1">
      <c r="A41" s="128"/>
    </row>
    <row r="42" spans="1:7" ht="15" customHeight="1">
      <c r="A42" s="522"/>
      <c r="B42" s="524" t="s">
        <v>237</v>
      </c>
      <c r="C42" s="525"/>
      <c r="D42" s="524" t="s">
        <v>238</v>
      </c>
      <c r="E42" s="526"/>
      <c r="F42" s="526"/>
      <c r="G42" s="525"/>
    </row>
    <row r="43" spans="1:7" ht="15.75">
      <c r="A43" s="523"/>
      <c r="B43" s="184" t="s">
        <v>239</v>
      </c>
      <c r="C43" s="184" t="s">
        <v>240</v>
      </c>
      <c r="D43" s="527" t="s">
        <v>241</v>
      </c>
      <c r="E43" s="528"/>
      <c r="F43" s="529"/>
      <c r="G43" s="184" t="s">
        <v>240</v>
      </c>
    </row>
    <row r="44" spans="1:7" ht="15.75">
      <c r="A44" s="183"/>
      <c r="B44" s="185" t="s">
        <v>140</v>
      </c>
      <c r="C44" s="185" t="s">
        <v>140</v>
      </c>
      <c r="D44" s="185" t="s">
        <v>147</v>
      </c>
      <c r="E44" s="185" t="s">
        <v>148</v>
      </c>
      <c r="F44" s="185" t="s">
        <v>36</v>
      </c>
      <c r="G44" s="185" t="s">
        <v>36</v>
      </c>
    </row>
    <row r="45" spans="1:7" ht="15.75">
      <c r="A45" s="186" t="s">
        <v>142</v>
      </c>
      <c r="B45" s="179"/>
      <c r="C45" s="179"/>
      <c r="D45" s="179"/>
      <c r="E45" s="179"/>
      <c r="F45" s="179"/>
      <c r="G45" s="179"/>
    </row>
    <row r="46" spans="1:7" ht="15.75">
      <c r="A46" s="186" t="s">
        <v>162</v>
      </c>
      <c r="B46" s="179"/>
      <c r="C46" s="179"/>
      <c r="D46" s="179"/>
      <c r="E46" s="179"/>
      <c r="F46" s="179"/>
      <c r="G46" s="179"/>
    </row>
    <row r="47" ht="6.75" customHeight="1">
      <c r="A47" s="128"/>
    </row>
    <row r="48" ht="15.75">
      <c r="A48" s="127" t="s">
        <v>242</v>
      </c>
    </row>
    <row r="49" ht="6.75" customHeight="1">
      <c r="A49" s="128"/>
    </row>
    <row r="50" spans="1:3" ht="19.5" customHeight="1">
      <c r="A50" s="176"/>
      <c r="B50" s="182" t="s">
        <v>142</v>
      </c>
      <c r="C50" s="182" t="s">
        <v>162</v>
      </c>
    </row>
    <row r="51" spans="1:3" ht="34.5" customHeight="1">
      <c r="A51" s="187" t="s">
        <v>266</v>
      </c>
      <c r="B51" s="179"/>
      <c r="C51" s="179"/>
    </row>
    <row r="52" spans="1:3" ht="19.5" customHeight="1">
      <c r="A52" s="187" t="s">
        <v>243</v>
      </c>
      <c r="B52" s="179"/>
      <c r="C52" s="179"/>
    </row>
    <row r="53" spans="1:3" ht="19.5" customHeight="1">
      <c r="A53" s="187" t="s">
        <v>244</v>
      </c>
      <c r="B53" s="179"/>
      <c r="C53" s="179"/>
    </row>
    <row r="54" spans="1:3" ht="15.75">
      <c r="A54" s="187" t="s">
        <v>245</v>
      </c>
      <c r="B54" s="179"/>
      <c r="C54" s="179"/>
    </row>
    <row r="55" ht="6" customHeight="1">
      <c r="A55" s="128"/>
    </row>
    <row r="56" ht="15.75">
      <c r="A56" s="127" t="s">
        <v>246</v>
      </c>
    </row>
    <row r="57" ht="6" customHeight="1">
      <c r="A57" s="128"/>
    </row>
    <row r="58" spans="1:3" ht="15.75">
      <c r="A58" s="176"/>
      <c r="B58" s="182" t="s">
        <v>142</v>
      </c>
      <c r="C58" s="182" t="s">
        <v>162</v>
      </c>
    </row>
    <row r="59" spans="1:3" ht="15.75">
      <c r="A59" s="187" t="s">
        <v>247</v>
      </c>
      <c r="B59" s="179"/>
      <c r="C59" s="179"/>
    </row>
    <row r="60" spans="1:3" ht="31.5">
      <c r="A60" s="187" t="s">
        <v>248</v>
      </c>
      <c r="B60" s="179"/>
      <c r="C60" s="179"/>
    </row>
    <row r="61" spans="1:3" ht="31.5">
      <c r="A61" s="187" t="s">
        <v>249</v>
      </c>
      <c r="B61" s="179"/>
      <c r="C61" s="179"/>
    </row>
    <row r="62" ht="8.25" customHeight="1">
      <c r="A62" s="128"/>
    </row>
  </sheetData>
  <sheetProtection/>
  <mergeCells count="14">
    <mergeCell ref="A27:C27"/>
    <mergeCell ref="A42:A43"/>
    <mergeCell ref="B42:C42"/>
    <mergeCell ref="D42:G42"/>
    <mergeCell ref="D43:F43"/>
    <mergeCell ref="A28:C34"/>
    <mergeCell ref="A5:C5"/>
    <mergeCell ref="A21:C21"/>
    <mergeCell ref="A23:C23"/>
    <mergeCell ref="A25:C25"/>
    <mergeCell ref="A11:C11"/>
    <mergeCell ref="A12:C14"/>
    <mergeCell ref="A17:C19"/>
    <mergeCell ref="A15:C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0" r:id="rId1"/>
  <headerFooter alignWithMargins="0">
    <oddHeader>&amp;C&amp;A</oddHeader>
    <oddFooter>&amp;CPage &amp;P</oddFooter>
  </headerFooter>
  <ignoredErrors>
    <ignoredError sqref="C3"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H28"/>
  <sheetViews>
    <sheetView showZeros="0" zoomScaleSheetLayoutView="70" zoomScalePageLayoutView="0" workbookViewId="0" topLeftCell="A1">
      <pane xSplit="3" ySplit="13" topLeftCell="D14" activePane="bottomRight" state="frozen"/>
      <selection pane="topLeft" activeCell="P36" sqref="P36"/>
      <selection pane="topRight" activeCell="P36" sqref="P36"/>
      <selection pane="bottomLeft" activeCell="P36" sqref="P36"/>
      <selection pane="bottomRight" activeCell="H28" sqref="H28"/>
    </sheetView>
  </sheetViews>
  <sheetFormatPr defaultColWidth="9.140625" defaultRowHeight="12.75"/>
  <cols>
    <col min="1" max="1" width="3.28125" style="116" bestFit="1" customWidth="1"/>
    <col min="2" max="2" width="33.7109375" style="116" customWidth="1"/>
    <col min="3" max="3" width="18.28125" style="116" bestFit="1" customWidth="1"/>
    <col min="4" max="5" width="11.28125" style="116" customWidth="1"/>
    <col min="6" max="6" width="13.7109375" style="116" customWidth="1"/>
    <col min="7" max="7" width="9.28125" style="116" bestFit="1" customWidth="1"/>
    <col min="8" max="8" width="24.7109375" style="116" customWidth="1"/>
    <col min="9" max="9" width="3.8515625" style="116" customWidth="1"/>
    <col min="10" max="16384" width="9.140625" style="116" customWidth="1"/>
  </cols>
  <sheetData>
    <row r="1" spans="2:3" ht="23.25">
      <c r="B1" s="115" t="s">
        <v>267</v>
      </c>
      <c r="C1" s="173"/>
    </row>
    <row r="2" spans="2:3" ht="3" customHeight="1">
      <c r="B2" s="188"/>
      <c r="C2" s="173"/>
    </row>
    <row r="3" spans="2:3" ht="15.75">
      <c r="B3" s="189" t="s">
        <v>170</v>
      </c>
      <c r="C3" s="190" t="str">
        <f>'Contacts&amp;FQMS'!B8</f>
        <v>Italy</v>
      </c>
    </row>
    <row r="4" spans="2:3" ht="15" customHeight="1">
      <c r="B4" s="189" t="s">
        <v>250</v>
      </c>
      <c r="C4" s="191" t="s">
        <v>381</v>
      </c>
    </row>
    <row r="5" spans="2:3" ht="15.75" customHeight="1">
      <c r="B5" s="189" t="s">
        <v>268</v>
      </c>
      <c r="C5" s="190" t="s">
        <v>382</v>
      </c>
    </row>
    <row r="6" spans="2:3" ht="15.75">
      <c r="B6" s="189" t="s">
        <v>169</v>
      </c>
      <c r="C6" s="191">
        <f>'Contacts&amp;FQMS'!B7</f>
        <v>2009</v>
      </c>
    </row>
    <row r="7" spans="2:3" ht="15.75">
      <c r="B7" s="189" t="s">
        <v>251</v>
      </c>
      <c r="C7" s="190" t="s">
        <v>383</v>
      </c>
    </row>
    <row r="8" spans="2:3" ht="3" customHeight="1">
      <c r="B8" s="172"/>
      <c r="C8" s="192"/>
    </row>
    <row r="9" spans="1:8" ht="15.75">
      <c r="A9" s="152"/>
      <c r="B9" s="345" t="s">
        <v>252</v>
      </c>
      <c r="C9" s="404">
        <v>100</v>
      </c>
      <c r="D9" s="341"/>
      <c r="E9" s="342"/>
      <c r="F9" s="343"/>
      <c r="G9" s="344"/>
      <c r="H9" s="193"/>
    </row>
    <row r="10" spans="1:3" s="156" customFormat="1" ht="3" customHeight="1">
      <c r="A10" s="194"/>
      <c r="B10" s="195"/>
      <c r="C10" s="196"/>
    </row>
    <row r="11" spans="2:8" ht="12.75">
      <c r="B11" s="544" t="s">
        <v>253</v>
      </c>
      <c r="C11" s="535" t="s">
        <v>254</v>
      </c>
      <c r="D11" s="535" t="s">
        <v>269</v>
      </c>
      <c r="E11" s="535" t="s">
        <v>255</v>
      </c>
      <c r="F11" s="535" t="s">
        <v>270</v>
      </c>
      <c r="G11" s="534" t="s">
        <v>256</v>
      </c>
      <c r="H11" s="534"/>
    </row>
    <row r="12" spans="2:8" ht="12.75">
      <c r="B12" s="545"/>
      <c r="C12" s="536"/>
      <c r="D12" s="536"/>
      <c r="E12" s="536"/>
      <c r="F12" s="536"/>
      <c r="G12" s="197" t="s">
        <v>257</v>
      </c>
      <c r="H12" s="166" t="s">
        <v>258</v>
      </c>
    </row>
    <row r="13" spans="2:8" ht="12.75">
      <c r="B13" s="546"/>
      <c r="C13" s="537"/>
      <c r="D13" s="537"/>
      <c r="E13" s="537"/>
      <c r="F13" s="537"/>
      <c r="G13" s="198" t="s">
        <v>259</v>
      </c>
      <c r="H13" s="199"/>
    </row>
    <row r="14" spans="1:8" ht="12.75">
      <c r="A14" s="116">
        <v>1</v>
      </c>
      <c r="B14" s="200" t="s">
        <v>376</v>
      </c>
      <c r="C14" s="426">
        <v>2.07</v>
      </c>
      <c r="D14" s="407" t="s">
        <v>390</v>
      </c>
      <c r="E14" s="201">
        <f>IF(C14=0,"-",C14/$C$20)</f>
        <v>0.22558849171752396</v>
      </c>
      <c r="F14" s="290">
        <f>IF(C14=0,"-",IF(INT($C$9*E14)&lt;1,1,INT($C$9*E14)))</f>
        <v>22</v>
      </c>
      <c r="G14" s="202"/>
      <c r="H14" s="193">
        <v>28</v>
      </c>
    </row>
    <row r="15" spans="1:8" ht="12.75">
      <c r="A15" s="116">
        <v>2</v>
      </c>
      <c r="B15" s="200" t="s">
        <v>377</v>
      </c>
      <c r="C15" s="426">
        <v>1.935</v>
      </c>
      <c r="D15" s="407" t="s">
        <v>393</v>
      </c>
      <c r="E15" s="201">
        <f>IF(C15=0,"-",C15/$C$20)</f>
        <v>0.2108761987794246</v>
      </c>
      <c r="F15" s="290">
        <f>IF(C15=0,"-",IF(INT($C$9*E15)&lt;1,1,INT($C$9*E15)))</f>
        <v>21</v>
      </c>
      <c r="G15" s="202"/>
      <c r="H15" s="193">
        <v>20</v>
      </c>
    </row>
    <row r="16" spans="1:8" ht="12.75">
      <c r="A16" s="116">
        <v>3</v>
      </c>
      <c r="B16" s="200" t="s">
        <v>378</v>
      </c>
      <c r="C16" s="426">
        <v>2.385</v>
      </c>
      <c r="D16" s="407" t="s">
        <v>391</v>
      </c>
      <c r="E16" s="201">
        <f>IF(C16=0,"-",C16/$C$20)</f>
        <v>0.2599171752397559</v>
      </c>
      <c r="F16" s="290">
        <f>IF(C16=0,"-",IF(INT($C$9*E16)&lt;1,1,INT($C$9*E16)))</f>
        <v>25</v>
      </c>
      <c r="G16" s="202"/>
      <c r="H16" s="193">
        <v>24</v>
      </c>
    </row>
    <row r="17" spans="1:8" ht="12.75">
      <c r="A17" s="116">
        <v>4</v>
      </c>
      <c r="B17" s="200" t="s">
        <v>379</v>
      </c>
      <c r="C17" s="426">
        <v>1.633</v>
      </c>
      <c r="D17" s="407" t="s">
        <v>390</v>
      </c>
      <c r="E17" s="201">
        <f>IF(C17=0,"-",C17/$C$20)</f>
        <v>0.1779642545771578</v>
      </c>
      <c r="F17" s="290">
        <f>IF(C17=0,"-",IF(INT($C$9*E17)&lt;1,1,INT($C$9*E17)))</f>
        <v>17</v>
      </c>
      <c r="G17" s="202"/>
      <c r="H17" s="193">
        <v>17</v>
      </c>
    </row>
    <row r="18" spans="1:8" ht="12.75">
      <c r="A18" s="116">
        <v>5</v>
      </c>
      <c r="B18" s="200" t="s">
        <v>380</v>
      </c>
      <c r="C18" s="426">
        <v>1.153</v>
      </c>
      <c r="D18" s="407" t="s">
        <v>392</v>
      </c>
      <c r="E18" s="201">
        <f>IF(C18=0,"-",C18/$C$20)</f>
        <v>0.12565387968613775</v>
      </c>
      <c r="F18" s="290">
        <f>IF(C18=0,"-",IF(INT($C$9*E18)&lt;1,1,INT($C$9*E18)))</f>
        <v>12</v>
      </c>
      <c r="G18" s="202"/>
      <c r="H18" s="193">
        <v>11</v>
      </c>
    </row>
    <row r="19" spans="2:8" s="149" customFormat="1" ht="12.75">
      <c r="B19" s="167" t="s">
        <v>260</v>
      </c>
      <c r="C19" s="203" t="s">
        <v>15</v>
      </c>
      <c r="D19" s="203" t="s">
        <v>15</v>
      </c>
      <c r="E19" s="203" t="s">
        <v>15</v>
      </c>
      <c r="F19" s="168">
        <f>IF($C$9-SUM(F14:F18)&lt;0,0,$C$9-SUM(F14:F18))</f>
        <v>3</v>
      </c>
      <c r="G19" s="204"/>
      <c r="H19" s="168">
        <f>IF(H13="","",IF(H$9-SUM(H14:H18)&lt;0,0,H$9-SUM(H14:H18)))</f>
      </c>
    </row>
    <row r="20" spans="2:8" s="152" customFormat="1" ht="15.75">
      <c r="B20" s="205" t="s">
        <v>65</v>
      </c>
      <c r="C20" s="206">
        <f>C14+C15+C16+C17+C18</f>
        <v>9.176</v>
      </c>
      <c r="D20" s="206"/>
      <c r="E20" s="207">
        <f>SUM(E14:E18)</f>
        <v>1</v>
      </c>
      <c r="F20" s="206">
        <f>SUM(F14:F18)</f>
        <v>97</v>
      </c>
      <c r="G20" s="208"/>
      <c r="H20" s="206">
        <f>SUM(H14:H18)</f>
        <v>100</v>
      </c>
    </row>
    <row r="21" ht="6" customHeight="1"/>
    <row r="22" ht="15.75">
      <c r="B22" s="209" t="s">
        <v>261</v>
      </c>
    </row>
    <row r="23" ht="15.75">
      <c r="B23" s="209" t="s">
        <v>262</v>
      </c>
    </row>
    <row r="24" ht="15.75">
      <c r="B24" s="209" t="s">
        <v>263</v>
      </c>
    </row>
    <row r="25" ht="15.75">
      <c r="B25" s="209" t="s">
        <v>264</v>
      </c>
    </row>
    <row r="26" ht="6" customHeight="1"/>
    <row r="27" spans="2:7" ht="12.75">
      <c r="B27" s="538" t="s">
        <v>265</v>
      </c>
      <c r="C27" s="539"/>
      <c r="D27" s="539"/>
      <c r="E27" s="539"/>
      <c r="F27" s="539"/>
      <c r="G27" s="540"/>
    </row>
    <row r="28" spans="2:7" ht="55.5" customHeight="1">
      <c r="B28" s="541"/>
      <c r="C28" s="542"/>
      <c r="D28" s="542"/>
      <c r="E28" s="542"/>
      <c r="F28" s="542"/>
      <c r="G28" s="543"/>
    </row>
    <row r="29" ht="5.25" customHeight="1"/>
    <row r="42" ht="39" customHeight="1"/>
  </sheetData>
  <sheetProtection/>
  <mergeCells count="8">
    <mergeCell ref="G11:H11"/>
    <mergeCell ref="F11:F13"/>
    <mergeCell ref="B27:G27"/>
    <mergeCell ref="B28:G28"/>
    <mergeCell ref="B11:B13"/>
    <mergeCell ref="C11:C13"/>
    <mergeCell ref="D11:D13"/>
    <mergeCell ref="E11:E1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&amp;C&amp;A</oddHeader>
    <oddFooter>&amp;CPage &amp;P</oddFooter>
  </headerFooter>
  <ignoredErrors>
    <ignoredError sqref="C3 C6" unlocked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H28"/>
  <sheetViews>
    <sheetView showZeros="0" zoomScalePageLayoutView="0" workbookViewId="0" topLeftCell="A1">
      <pane xSplit="3" ySplit="13" topLeftCell="D14" activePane="bottomRight" state="frozen"/>
      <selection pane="topLeft" activeCell="P36" sqref="P36"/>
      <selection pane="topRight" activeCell="P36" sqref="P36"/>
      <selection pane="bottomLeft" activeCell="P36" sqref="P36"/>
      <selection pane="bottomRight" activeCell="C14" sqref="C14:C18"/>
    </sheetView>
  </sheetViews>
  <sheetFormatPr defaultColWidth="9.140625" defaultRowHeight="12.75"/>
  <cols>
    <col min="1" max="1" width="3.28125" style="116" bestFit="1" customWidth="1"/>
    <col min="2" max="2" width="33.7109375" style="116" customWidth="1"/>
    <col min="3" max="3" width="18.28125" style="116" bestFit="1" customWidth="1"/>
    <col min="4" max="5" width="11.28125" style="116" customWidth="1"/>
    <col min="6" max="6" width="13.7109375" style="116" customWidth="1"/>
    <col min="7" max="7" width="9.28125" style="116" bestFit="1" customWidth="1"/>
    <col min="8" max="8" width="24.7109375" style="116" customWidth="1"/>
    <col min="9" max="9" width="7.421875" style="116" customWidth="1"/>
    <col min="10" max="16384" width="9.140625" style="116" customWidth="1"/>
  </cols>
  <sheetData>
    <row r="1" spans="2:3" ht="23.25">
      <c r="B1" s="115" t="s">
        <v>267</v>
      </c>
      <c r="C1" s="173"/>
    </row>
    <row r="2" spans="2:3" ht="3" customHeight="1">
      <c r="B2" s="188"/>
      <c r="C2" s="173"/>
    </row>
    <row r="3" spans="2:3" ht="15.75">
      <c r="B3" s="189" t="s">
        <v>170</v>
      </c>
      <c r="C3" s="190" t="str">
        <f>'Contacts&amp;FQMS'!B8</f>
        <v>Italy</v>
      </c>
    </row>
    <row r="4" spans="2:3" ht="15" customHeight="1">
      <c r="B4" s="189" t="s">
        <v>250</v>
      </c>
      <c r="C4" s="191" t="s">
        <v>381</v>
      </c>
    </row>
    <row r="5" spans="2:3" ht="15.75" customHeight="1">
      <c r="B5" s="189" t="s">
        <v>268</v>
      </c>
      <c r="C5" s="190" t="s">
        <v>382</v>
      </c>
    </row>
    <row r="6" spans="2:3" ht="15.75">
      <c r="B6" s="189" t="s">
        <v>169</v>
      </c>
      <c r="C6" s="191">
        <f>'Contacts&amp;FQMS'!B7</f>
        <v>2009</v>
      </c>
    </row>
    <row r="7" spans="2:3" ht="15.75">
      <c r="B7" s="189" t="s">
        <v>251</v>
      </c>
      <c r="C7" s="190" t="s">
        <v>0</v>
      </c>
    </row>
    <row r="8" spans="2:3" ht="3" customHeight="1">
      <c r="B8" s="172"/>
      <c r="C8" s="405"/>
    </row>
    <row r="9" spans="1:8" ht="15.75">
      <c r="A9" s="152"/>
      <c r="B9" s="345" t="s">
        <v>252</v>
      </c>
      <c r="C9" s="404">
        <v>100</v>
      </c>
      <c r="D9" s="341"/>
      <c r="E9" s="342"/>
      <c r="F9" s="343"/>
      <c r="G9" s="344"/>
      <c r="H9" s="193"/>
    </row>
    <row r="10" spans="1:3" s="156" customFormat="1" ht="3" customHeight="1">
      <c r="A10" s="194"/>
      <c r="B10" s="195"/>
      <c r="C10" s="196"/>
    </row>
    <row r="11" spans="2:8" ht="12.75">
      <c r="B11" s="544" t="s">
        <v>253</v>
      </c>
      <c r="C11" s="535" t="s">
        <v>254</v>
      </c>
      <c r="D11" s="535" t="s">
        <v>269</v>
      </c>
      <c r="E11" s="535" t="s">
        <v>255</v>
      </c>
      <c r="F11" s="535" t="s">
        <v>270</v>
      </c>
      <c r="G11" s="534" t="s">
        <v>256</v>
      </c>
      <c r="H11" s="534"/>
    </row>
    <row r="12" spans="2:8" ht="12.75">
      <c r="B12" s="545"/>
      <c r="C12" s="536"/>
      <c r="D12" s="536"/>
      <c r="E12" s="536"/>
      <c r="F12" s="536"/>
      <c r="G12" s="197" t="s">
        <v>257</v>
      </c>
      <c r="H12" s="166" t="s">
        <v>258</v>
      </c>
    </row>
    <row r="13" spans="2:8" ht="12.75">
      <c r="B13" s="546"/>
      <c r="C13" s="537"/>
      <c r="D13" s="537"/>
      <c r="E13" s="537"/>
      <c r="F13" s="537"/>
      <c r="G13" s="198" t="s">
        <v>259</v>
      </c>
      <c r="H13" s="199"/>
    </row>
    <row r="14" spans="1:8" ht="12.75">
      <c r="A14" s="116">
        <v>1</v>
      </c>
      <c r="B14" s="200" t="s">
        <v>376</v>
      </c>
      <c r="C14" s="426">
        <v>2.07</v>
      </c>
      <c r="D14" s="407" t="s">
        <v>390</v>
      </c>
      <c r="E14" s="201">
        <f>IF(C14=0,"-",C14/$C$20)</f>
        <v>0.22558849171752396</v>
      </c>
      <c r="F14" s="290">
        <f>IF(C14=0,"-",IF(INT($C$9*E14)&lt;1,1,INT($C$9*E14)))</f>
        <v>22</v>
      </c>
      <c r="G14" s="202"/>
      <c r="H14" s="193">
        <v>27</v>
      </c>
    </row>
    <row r="15" spans="1:8" ht="12.75">
      <c r="A15" s="116">
        <v>2</v>
      </c>
      <c r="B15" s="200" t="s">
        <v>377</v>
      </c>
      <c r="C15" s="426">
        <v>1.935</v>
      </c>
      <c r="D15" s="407" t="s">
        <v>393</v>
      </c>
      <c r="E15" s="201">
        <f>IF(C15=0,"-",C15/$C$20)</f>
        <v>0.2108761987794246</v>
      </c>
      <c r="F15" s="290">
        <f>IF(C15=0,"-",IF(INT($C$9*E15)&lt;1,1,INT($C$9*E15)))</f>
        <v>21</v>
      </c>
      <c r="G15" s="202"/>
      <c r="H15" s="193">
        <v>19</v>
      </c>
    </row>
    <row r="16" spans="1:8" ht="12.75">
      <c r="A16" s="116">
        <v>3</v>
      </c>
      <c r="B16" s="200" t="s">
        <v>378</v>
      </c>
      <c r="C16" s="426">
        <v>2.385</v>
      </c>
      <c r="D16" s="407" t="s">
        <v>391</v>
      </c>
      <c r="E16" s="201">
        <f>IF(C16=0,"-",C16/$C$20)</f>
        <v>0.2599171752397559</v>
      </c>
      <c r="F16" s="290">
        <f>IF(C16=0,"-",IF(INT($C$9*E16)&lt;1,1,INT($C$9*E16)))</f>
        <v>25</v>
      </c>
      <c r="G16" s="202"/>
      <c r="H16" s="193">
        <v>24</v>
      </c>
    </row>
    <row r="17" spans="1:8" ht="12.75">
      <c r="A17" s="116">
        <v>4</v>
      </c>
      <c r="B17" s="200" t="s">
        <v>379</v>
      </c>
      <c r="C17" s="426">
        <v>1.633</v>
      </c>
      <c r="D17" s="407" t="s">
        <v>390</v>
      </c>
      <c r="E17" s="201">
        <f>IF(C17=0,"-",C17/$C$20)</f>
        <v>0.1779642545771578</v>
      </c>
      <c r="F17" s="290">
        <f>IF(C17=0,"-",IF(INT($C$9*E17)&lt;1,1,INT($C$9*E17)))</f>
        <v>17</v>
      </c>
      <c r="G17" s="202"/>
      <c r="H17" s="193">
        <v>17</v>
      </c>
    </row>
    <row r="18" spans="1:8" ht="12.75">
      <c r="A18" s="116">
        <v>5</v>
      </c>
      <c r="B18" s="200" t="s">
        <v>380</v>
      </c>
      <c r="C18" s="426">
        <v>1.153</v>
      </c>
      <c r="D18" s="407" t="s">
        <v>392</v>
      </c>
      <c r="E18" s="201">
        <f>IF(C18=0,"-",C18/$C$20)</f>
        <v>0.12565387968613775</v>
      </c>
      <c r="F18" s="290">
        <f>IF(C18=0,"-",IF(INT($C$9*E18)&lt;1,1,INT($C$9*E18)))</f>
        <v>12</v>
      </c>
      <c r="G18" s="202"/>
      <c r="H18" s="193">
        <v>13</v>
      </c>
    </row>
    <row r="19" spans="2:8" s="149" customFormat="1" ht="12.75">
      <c r="B19" s="167" t="s">
        <v>260</v>
      </c>
      <c r="C19" s="203" t="s">
        <v>15</v>
      </c>
      <c r="D19" s="203" t="s">
        <v>15</v>
      </c>
      <c r="E19" s="203" t="s">
        <v>15</v>
      </c>
      <c r="F19" s="168">
        <f>IF($C$9-SUM(F14:F18)&lt;0,0,$C$9-SUM(F14:F18))</f>
        <v>3</v>
      </c>
      <c r="G19" s="204"/>
      <c r="H19" s="168">
        <f>IF(H13="","",IF(H$9-SUM(H14:H18)&lt;0,0,H$9-SUM(H14:H18)))</f>
      </c>
    </row>
    <row r="20" spans="2:8" s="152" customFormat="1" ht="15.75">
      <c r="B20" s="205" t="s">
        <v>65</v>
      </c>
      <c r="C20" s="206">
        <f>C14+C15+C16+C17+C18</f>
        <v>9.176</v>
      </c>
      <c r="D20" s="206"/>
      <c r="E20" s="207">
        <f>SUM(E14:E18)</f>
        <v>1</v>
      </c>
      <c r="F20" s="206">
        <f>SUM(F14:F18)</f>
        <v>97</v>
      </c>
      <c r="G20" s="208"/>
      <c r="H20" s="206">
        <f>SUM(H14:H18)</f>
        <v>100</v>
      </c>
    </row>
    <row r="21" ht="6" customHeight="1"/>
    <row r="22" ht="15.75">
      <c r="B22" s="209" t="s">
        <v>261</v>
      </c>
    </row>
    <row r="23" ht="15.75">
      <c r="B23" s="209" t="s">
        <v>262</v>
      </c>
    </row>
    <row r="24" ht="15.75">
      <c r="B24" s="209" t="s">
        <v>263</v>
      </c>
    </row>
    <row r="25" ht="15.75">
      <c r="B25" s="209" t="s">
        <v>264</v>
      </c>
    </row>
    <row r="26" ht="6" customHeight="1"/>
    <row r="27" spans="2:7" ht="12.75">
      <c r="B27" s="538" t="s">
        <v>265</v>
      </c>
      <c r="C27" s="539"/>
      <c r="D27" s="539"/>
      <c r="E27" s="539"/>
      <c r="F27" s="539"/>
      <c r="G27" s="540"/>
    </row>
    <row r="28" spans="2:7" ht="55.5" customHeight="1">
      <c r="B28" s="541"/>
      <c r="C28" s="542"/>
      <c r="D28" s="542"/>
      <c r="E28" s="542"/>
      <c r="F28" s="542"/>
      <c r="G28" s="543"/>
    </row>
    <row r="29" ht="10.5" customHeight="1"/>
    <row r="42" ht="39" customHeight="1"/>
  </sheetData>
  <sheetProtection/>
  <mergeCells count="8">
    <mergeCell ref="G11:H11"/>
    <mergeCell ref="F11:F13"/>
    <mergeCell ref="B27:G27"/>
    <mergeCell ref="B28:G28"/>
    <mergeCell ref="B11:B13"/>
    <mergeCell ref="C11:C13"/>
    <mergeCell ref="D11:D13"/>
    <mergeCell ref="E11:E1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9" r:id="rId1"/>
  <headerFooter alignWithMargins="0">
    <oddHeader>&amp;C&amp;A</oddHeader>
    <oddFooter>&amp;CPage &amp;P</oddFooter>
  </headerFooter>
  <ignoredErrors>
    <ignoredError sqref="C3 C6" unlocked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H28"/>
  <sheetViews>
    <sheetView showZeros="0" zoomScalePageLayoutView="0" workbookViewId="0" topLeftCell="A1">
      <pane xSplit="3" ySplit="13" topLeftCell="D14" activePane="bottomRight" state="frozen"/>
      <selection pane="topLeft" activeCell="P36" sqref="P36"/>
      <selection pane="topRight" activeCell="P36" sqref="P36"/>
      <selection pane="bottomLeft" activeCell="P36" sqref="P36"/>
      <selection pane="bottomRight" activeCell="H28" sqref="H28"/>
    </sheetView>
  </sheetViews>
  <sheetFormatPr defaultColWidth="9.140625" defaultRowHeight="12.75"/>
  <cols>
    <col min="1" max="1" width="3.28125" style="116" bestFit="1" customWidth="1"/>
    <col min="2" max="2" width="33.7109375" style="116" customWidth="1"/>
    <col min="3" max="3" width="18.28125" style="116" bestFit="1" customWidth="1"/>
    <col min="4" max="5" width="11.28125" style="116" customWidth="1"/>
    <col min="6" max="6" width="13.7109375" style="116" customWidth="1"/>
    <col min="7" max="7" width="9.28125" style="116" bestFit="1" customWidth="1"/>
    <col min="8" max="8" width="24.7109375" style="116" customWidth="1"/>
    <col min="9" max="9" width="8.140625" style="116" customWidth="1"/>
    <col min="10" max="16384" width="9.140625" style="116" customWidth="1"/>
  </cols>
  <sheetData>
    <row r="1" spans="2:3" ht="23.25">
      <c r="B1" s="115" t="s">
        <v>267</v>
      </c>
      <c r="C1" s="173"/>
    </row>
    <row r="2" spans="2:3" ht="3" customHeight="1">
      <c r="B2" s="188"/>
      <c r="C2" s="173"/>
    </row>
    <row r="3" spans="2:3" ht="15.75">
      <c r="B3" s="189" t="s">
        <v>170</v>
      </c>
      <c r="C3" s="190" t="str">
        <f>'Contacts&amp;FQMS'!B8</f>
        <v>Italy</v>
      </c>
    </row>
    <row r="4" spans="2:3" ht="15" customHeight="1">
      <c r="B4" s="189" t="s">
        <v>250</v>
      </c>
      <c r="C4" s="191" t="s">
        <v>1</v>
      </c>
    </row>
    <row r="5" spans="2:3" ht="15.75" customHeight="1">
      <c r="B5" s="189" t="s">
        <v>268</v>
      </c>
      <c r="C5" s="190" t="s">
        <v>382</v>
      </c>
    </row>
    <row r="6" spans="2:3" ht="15.75">
      <c r="B6" s="189" t="s">
        <v>169</v>
      </c>
      <c r="C6" s="191">
        <f>'Contacts&amp;FQMS'!B7</f>
        <v>2009</v>
      </c>
    </row>
    <row r="7" spans="2:3" ht="15.75">
      <c r="B7" s="189" t="s">
        <v>251</v>
      </c>
      <c r="C7" s="190" t="s">
        <v>383</v>
      </c>
    </row>
    <row r="8" spans="2:3" ht="3" customHeight="1">
      <c r="B8" s="172"/>
      <c r="C8" s="405"/>
    </row>
    <row r="9" spans="1:8" ht="15.75">
      <c r="A9" s="152"/>
      <c r="B9" s="345" t="s">
        <v>252</v>
      </c>
      <c r="C9" s="404">
        <v>100</v>
      </c>
      <c r="D9" s="341"/>
      <c r="E9" s="342"/>
      <c r="F9" s="343"/>
      <c r="G9" s="344"/>
      <c r="H9" s="193"/>
    </row>
    <row r="10" spans="1:3" s="156" customFormat="1" ht="3" customHeight="1">
      <c r="A10" s="194"/>
      <c r="B10" s="195"/>
      <c r="C10" s="196"/>
    </row>
    <row r="11" spans="2:8" ht="12.75">
      <c r="B11" s="544" t="s">
        <v>253</v>
      </c>
      <c r="C11" s="535" t="s">
        <v>254</v>
      </c>
      <c r="D11" s="535" t="s">
        <v>269</v>
      </c>
      <c r="E11" s="535" t="s">
        <v>255</v>
      </c>
      <c r="F11" s="535" t="s">
        <v>270</v>
      </c>
      <c r="G11" s="534" t="s">
        <v>256</v>
      </c>
      <c r="H11" s="534"/>
    </row>
    <row r="12" spans="2:8" ht="12.75">
      <c r="B12" s="545"/>
      <c r="C12" s="536"/>
      <c r="D12" s="536"/>
      <c r="E12" s="536"/>
      <c r="F12" s="536"/>
      <c r="G12" s="197" t="s">
        <v>257</v>
      </c>
      <c r="H12" s="166" t="s">
        <v>258</v>
      </c>
    </row>
    <row r="13" spans="2:8" ht="12.75">
      <c r="B13" s="546"/>
      <c r="C13" s="537"/>
      <c r="D13" s="537"/>
      <c r="E13" s="537"/>
      <c r="F13" s="537"/>
      <c r="G13" s="198" t="s">
        <v>259</v>
      </c>
      <c r="H13" s="199"/>
    </row>
    <row r="14" spans="1:8" ht="12.75">
      <c r="A14" s="116">
        <v>1</v>
      </c>
      <c r="B14" s="200" t="s">
        <v>376</v>
      </c>
      <c r="C14" s="426">
        <v>6.494</v>
      </c>
      <c r="D14" s="407" t="s">
        <v>390</v>
      </c>
      <c r="E14" s="201">
        <f>IF(C14=0,"-",C14/$C$20)</f>
        <v>0.25572969992911715</v>
      </c>
      <c r="F14" s="290">
        <f>IF(C14=0,"-",IF(INT($C$9*E14)&lt;1,1,INT($C$9*E14)))</f>
        <v>25</v>
      </c>
      <c r="G14" s="202"/>
      <c r="H14" s="193">
        <v>25</v>
      </c>
    </row>
    <row r="15" spans="1:8" ht="12.75">
      <c r="A15" s="116">
        <v>2</v>
      </c>
      <c r="B15" s="200" t="s">
        <v>377</v>
      </c>
      <c r="C15" s="426">
        <v>5.694</v>
      </c>
      <c r="D15" s="407" t="s">
        <v>393</v>
      </c>
      <c r="E15" s="201">
        <f>IF(C15=0,"-",C15/$C$20)</f>
        <v>0.22422619516421202</v>
      </c>
      <c r="F15" s="290">
        <f>IF(C15=0,"-",IF(INT($C$9*E15)&lt;1,1,INT($C$9*E15)))</f>
        <v>22</v>
      </c>
      <c r="G15" s="202"/>
      <c r="H15" s="193">
        <v>23</v>
      </c>
    </row>
    <row r="16" spans="1:8" ht="12.75">
      <c r="A16" s="116">
        <v>3</v>
      </c>
      <c r="B16" s="200" t="s">
        <v>378</v>
      </c>
      <c r="C16" s="426">
        <v>6.657</v>
      </c>
      <c r="D16" s="407" t="s">
        <v>391</v>
      </c>
      <c r="E16" s="201">
        <f>IF(C16=0,"-",C16/$C$20)</f>
        <v>0.26214853902496654</v>
      </c>
      <c r="F16" s="290">
        <f>IF(C16=0,"-",IF(INT($C$9*E16)&lt;1,1,INT($C$9*E16)))</f>
        <v>26</v>
      </c>
      <c r="G16" s="202"/>
      <c r="H16" s="193">
        <v>25</v>
      </c>
    </row>
    <row r="17" spans="1:8" ht="12.75">
      <c r="A17" s="116">
        <v>4</v>
      </c>
      <c r="B17" s="200" t="s">
        <v>379</v>
      </c>
      <c r="C17" s="426">
        <v>4.268</v>
      </c>
      <c r="D17" s="407" t="s">
        <v>390</v>
      </c>
      <c r="E17" s="201">
        <f>IF(C17=0,"-",C17/$C$20)</f>
        <v>0.1680711979207687</v>
      </c>
      <c r="F17" s="290">
        <f>IF(C17=0,"-",IF(INT($C$9*E17)&lt;1,1,INT($C$9*E17)))</f>
        <v>16</v>
      </c>
      <c r="G17" s="202"/>
      <c r="H17" s="193">
        <v>18</v>
      </c>
    </row>
    <row r="18" spans="1:8" ht="12.75">
      <c r="A18" s="116">
        <v>5</v>
      </c>
      <c r="B18" s="200" t="s">
        <v>380</v>
      </c>
      <c r="C18" s="426">
        <v>2.281</v>
      </c>
      <c r="D18" s="407" t="s">
        <v>392</v>
      </c>
      <c r="E18" s="201">
        <f>IF(C18=0,"-",C18/$C$20)</f>
        <v>0.08982436796093567</v>
      </c>
      <c r="F18" s="290">
        <f>IF(C18=0,"-",IF(INT($C$9*E18)&lt;1,1,INT($C$9*E18)))</f>
        <v>8</v>
      </c>
      <c r="G18" s="202"/>
      <c r="H18" s="193">
        <v>9</v>
      </c>
    </row>
    <row r="19" spans="2:8" s="149" customFormat="1" ht="12.75">
      <c r="B19" s="167" t="s">
        <v>260</v>
      </c>
      <c r="C19" s="203" t="s">
        <v>15</v>
      </c>
      <c r="D19" s="203" t="s">
        <v>15</v>
      </c>
      <c r="E19" s="203" t="s">
        <v>15</v>
      </c>
      <c r="F19" s="168">
        <f>IF($C$9-SUM(F14:F18)&lt;0,0,$C$9-SUM(F14:F18))</f>
        <v>3</v>
      </c>
      <c r="G19" s="204"/>
      <c r="H19" s="168">
        <f>IF(H13="","",IF(H$9-SUM(H14:H18)&lt;0,0,H$9-SUM(H14:H18)))</f>
      </c>
    </row>
    <row r="20" spans="2:8" s="152" customFormat="1" ht="15.75">
      <c r="B20" s="205" t="s">
        <v>65</v>
      </c>
      <c r="C20" s="206">
        <f>C14+C15+C16+C17+C18</f>
        <v>25.394</v>
      </c>
      <c r="D20" s="206"/>
      <c r="E20" s="207">
        <f>SUM(E14:E18)</f>
        <v>1</v>
      </c>
      <c r="F20" s="206">
        <f>SUM(F14:F18)</f>
        <v>97</v>
      </c>
      <c r="G20" s="208"/>
      <c r="H20" s="206">
        <f>SUM(H14:H18)</f>
        <v>100</v>
      </c>
    </row>
    <row r="21" ht="6" customHeight="1"/>
    <row r="22" ht="15.75">
      <c r="B22" s="209" t="s">
        <v>261</v>
      </c>
    </row>
    <row r="23" ht="15.75">
      <c r="B23" s="209" t="s">
        <v>262</v>
      </c>
    </row>
    <row r="24" ht="15.75">
      <c r="B24" s="209" t="s">
        <v>263</v>
      </c>
    </row>
    <row r="25" ht="15.75">
      <c r="B25" s="209" t="s">
        <v>264</v>
      </c>
    </row>
    <row r="26" ht="6" customHeight="1"/>
    <row r="27" spans="2:7" ht="12.75">
      <c r="B27" s="538" t="s">
        <v>265</v>
      </c>
      <c r="C27" s="539"/>
      <c r="D27" s="539"/>
      <c r="E27" s="539"/>
      <c r="F27" s="539"/>
      <c r="G27" s="540"/>
    </row>
    <row r="28" spans="2:7" ht="55.5" customHeight="1">
      <c r="B28" s="541"/>
      <c r="C28" s="542"/>
      <c r="D28" s="542"/>
      <c r="E28" s="542"/>
      <c r="F28" s="542"/>
      <c r="G28" s="543"/>
    </row>
    <row r="29" ht="7.5" customHeight="1"/>
    <row r="42" ht="39" customHeight="1"/>
  </sheetData>
  <sheetProtection/>
  <mergeCells count="8">
    <mergeCell ref="G11:H11"/>
    <mergeCell ref="F11:F13"/>
    <mergeCell ref="B27:G27"/>
    <mergeCell ref="B28:G28"/>
    <mergeCell ref="B11:B13"/>
    <mergeCell ref="C11:C13"/>
    <mergeCell ref="D11:D13"/>
    <mergeCell ref="E11:E1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8" r:id="rId1"/>
  <headerFooter alignWithMargins="0">
    <oddHeader>&amp;C&amp;A</oddHeader>
    <oddFooter>&amp;CPage &amp;P</oddFooter>
  </headerFooter>
  <ignoredErrors>
    <ignoredError sqref="C3 C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AEA Technology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 A Hill (AEAT)</dc:creator>
  <cp:keywords/>
  <dc:description/>
  <cp:lastModifiedBy>AngeliniCLT</cp:lastModifiedBy>
  <cp:lastPrinted>2010-06-15T12:58:25Z</cp:lastPrinted>
  <dcterms:created xsi:type="dcterms:W3CDTF">2003-03-06T09:21:27Z</dcterms:created>
  <dcterms:modified xsi:type="dcterms:W3CDTF">2010-09-08T10:10:28Z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